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vfile\DNKJLB0$\Kate's documents\CE Expense Disclosures\CE Expense Disclosures - 2019-20\"/>
    </mc:Choice>
  </mc:AlternateContent>
  <bookViews>
    <workbookView xWindow="555" yWindow="195" windowWidth="28020" windowHeight="14715" activeTab="1"/>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expenses'!$A$1:$E$29</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Travel!$A$1:$E$145</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3" l="1"/>
  <c r="B88" i="1" l="1"/>
  <c r="B35" i="1"/>
  <c r="B44" i="1"/>
  <c r="B67" i="1"/>
  <c r="B75" i="1"/>
  <c r="B61" i="1"/>
  <c r="B79" i="1"/>
  <c r="B56" i="1"/>
  <c r="B104" i="1"/>
  <c r="B118" i="1"/>
  <c r="B113" i="1"/>
  <c r="B28" i="1"/>
  <c r="D25" i="4" l="1"/>
  <c r="C23" i="3"/>
  <c r="C25" i="2"/>
  <c r="C123" i="1"/>
  <c r="C134" i="1"/>
  <c r="C23"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3" i="3" s="1"/>
  <c r="F57" i="13"/>
  <c r="D134" i="1" s="1"/>
  <c r="F56" i="13"/>
  <c r="D123" i="1" s="1"/>
  <c r="F55" i="13"/>
  <c r="D23" i="1" s="1"/>
  <c r="C13" i="13"/>
  <c r="C12" i="13"/>
  <c r="C11" i="13"/>
  <c r="C16" i="13" l="1"/>
  <c r="C17" i="13"/>
  <c r="B5" i="4" l="1"/>
  <c r="B4" i="4"/>
  <c r="B5" i="3"/>
  <c r="B4" i="3"/>
  <c r="B5" i="2"/>
  <c r="B4" i="2"/>
  <c r="B5" i="1"/>
  <c r="B4" i="1"/>
  <c r="C15" i="13" l="1"/>
  <c r="F12" i="13" l="1"/>
  <c r="C25" i="4"/>
  <c r="F11" i="13" s="1"/>
  <c r="F13" i="13" l="1"/>
  <c r="B134" i="1"/>
  <c r="B17" i="13" s="1"/>
  <c r="B123" i="1"/>
  <c r="B16" i="13" s="1"/>
  <c r="B23" i="1"/>
  <c r="B15" i="13" s="1"/>
  <c r="B23" i="3" l="1"/>
  <c r="B13" i="13" s="1"/>
  <c r="B25" i="2"/>
  <c r="B12" i="13" s="1"/>
  <c r="B11" i="13" l="1"/>
  <c r="B136" i="1"/>
</calcChain>
</file>

<file path=xl/comments1.xml><?xml version="1.0" encoding="utf-8"?>
<comments xmlns="http://schemas.openxmlformats.org/spreadsheetml/2006/main">
  <authors>
    <author>Ken Smart [SSC]</author>
  </authors>
  <commentList>
    <comment ref="A58" authorId="0" shapeId="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authors>
    <author>Ken Smart [SSC]</author>
  </authors>
  <commentList>
    <comment ref="A11" authorId="0" shapeId="0">
      <text>
        <r>
          <rPr>
            <sz val="9"/>
            <color indexed="81"/>
            <rFont val="Tahoma"/>
            <family val="2"/>
          </rPr>
          <t xml:space="preserve">
Insert additional rows as needed:
- 'right click' on a row number (left of screen)
- select 'Insert' (this will insert a row above it)
</t>
        </r>
      </text>
    </comment>
    <comment ref="A26" authorId="0" shapeId="0">
      <text>
        <r>
          <rPr>
            <sz val="9"/>
            <color indexed="81"/>
            <rFont val="Tahoma"/>
            <family val="2"/>
          </rPr>
          <t xml:space="preserve">
Insert additional rows as needed:
- 'right click' on a row number (left of screen)
- select 'Insert' (this will insert a row above it)
</t>
        </r>
      </text>
    </comment>
    <comment ref="A126"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authors>
    <author>Ken Smart [SSC]</author>
  </authors>
  <commentList>
    <comment ref="A10" authorId="0" shapeId="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<sst xmlns="http://schemas.openxmlformats.org/spreadsheetml/2006/main" count="621" uniqueCount="313">
  <si>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</si>
  <si>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</si>
  <si>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</si>
  <si>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</si>
  <si>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</si>
  <si>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</si>
  <si>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</si>
  <si>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</si>
  <si>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</si>
  <si>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</si>
  <si>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</si>
  <si>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</si>
  <si>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</si>
  <si>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</si>
  <si>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</si>
  <si>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</si>
  <si>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</si>
  <si>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</si>
  <si>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</si>
  <si>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</si>
  <si>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</si>
  <si>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</si>
  <si>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</si>
  <si>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</si>
  <si>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</si>
  <si>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</si>
  <si>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</si>
  <si>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</si>
  <si>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</si>
  <si>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</si>
  <si>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</si>
  <si>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</si>
  <si>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</si>
  <si>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</si>
  <si>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</si>
  <si>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</si>
  <si>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</si>
  <si>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</si>
  <si>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</si>
  <si>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</si>
  <si>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</si>
  <si>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</si>
  <si>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</si>
  <si>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</si>
  <si>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</si>
  <si>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</si>
  <si>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</si>
  <si>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</si>
  <si>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</si>
  <si>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</si>
  <si>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</si>
  <si>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</si>
  <si>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</si>
  <si>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</si>
  <si>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</si>
  <si>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</si>
  <si>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</si>
  <si>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</si>
  <si>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</si>
  <si>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</si>
  <si>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</si>
  <si>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</si>
  <si>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</si>
  <si>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</si>
  <si>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</si>
  <si>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</si>
  <si>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</si>
  <si>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</si>
  <si>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</si>
  <si>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</si>
  <si>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</si>
  <si>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</si>
  <si>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</si>
  <si>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</si>
  <si>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</si>
  <si>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</si>
  <si>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</si>
  <si>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</si>
  <si>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</si>
  <si>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</si>
  <si>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</si>
  <si>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</si>
  <si>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</si>
  <si>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</si>
  <si>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</si>
  <si>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</si>
  <si>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</si>
  <si>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</si>
  <si>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</si>
  <si>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</si>
  <si>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</si>
  <si>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</si>
  <si>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</si>
  <si>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</si>
  <si>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</si>
  <si>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</si>
  <si>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</si>
  <si>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</si>
  <si>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</si>
  <si>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</si>
  <si>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</si>
  <si>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</si>
  <si>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</si>
  <si>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</si>
  <si>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</si>
  <si>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</si>
  <si>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</si>
  <si>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</si>
  <si>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</si>
  <si>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</si>
  <si>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</si>
  <si>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</si>
  <si>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</si>
  <si>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</si>
  <si>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</si>
  <si>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</si>
  <si>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</si>
  <si>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</si>
  <si>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</si>
  <si>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</si>
  <si>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</si>
  <si>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</si>
  <si>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</si>
  <si>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</si>
  <si>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</si>
  <si>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</si>
  <si>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</si>
  <si>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</si>
  <si>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</si>
  <si>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</si>
  <si>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</si>
  <si>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</si>
  <si>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</si>
  <si>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</si>
  <si>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</si>
  <si>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</si>
  <si>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</si>
  <si>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</si>
  <si>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</si>
  <si>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</si>
  <si>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</si>
  <si>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</si>
  <si>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</si>
  <si>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</si>
  <si>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</si>
  <si>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</si>
  <si>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</si>
  <si>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</si>
  <si>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</si>
  <si>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</si>
  <si>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</si>
  <si>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</si>
  <si>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</si>
  <si>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</si>
  <si>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</si>
  <si>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</si>
  <si>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</si>
  <si>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</si>
  <si>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</si>
  <si>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</si>
  <si>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</si>
  <si>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</si>
  <si>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</si>
  <si>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</si>
  <si>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</si>
  <si>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</si>
  <si>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</si>
  <si>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</si>
  <si>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</si>
  <si>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Southern District Health Board</t>
  </si>
  <si>
    <t>Chris Fleming</t>
  </si>
  <si>
    <t>No information to disclose</t>
  </si>
  <si>
    <t>Delivery of Christmas Hampers to staff on the Southland Hospital site</t>
  </si>
  <si>
    <t>Mileage - Dunedin to Invercargill return</t>
  </si>
  <si>
    <t>Invercargill</t>
  </si>
  <si>
    <t>Taxi fare</t>
  </si>
  <si>
    <t>Wellington</t>
  </si>
  <si>
    <t>Attendance at meeting - South Island Alliance Leadership Team Meeting</t>
  </si>
  <si>
    <t>Christchurch</t>
  </si>
  <si>
    <t>Powerboard for Executive accommodation at Southland Hospital</t>
  </si>
  <si>
    <t>Dunedin</t>
  </si>
  <si>
    <t>Parking</t>
  </si>
  <si>
    <t>Dunedin Airport</t>
  </si>
  <si>
    <t>Attendance at Southern DHB Annual Review with the Health Select Committee</t>
  </si>
  <si>
    <t>Taxi fares (x2)</t>
  </si>
  <si>
    <t xml:space="preserve">Attendance at meetings - Health of Older People Steering Group Meeting; and Joint Aged Residential Care Steering Group Meeting </t>
  </si>
  <si>
    <t>Attendance at above meetings</t>
  </si>
  <si>
    <t>Attendance at above meeting</t>
  </si>
  <si>
    <t>Meals (x2 staff)</t>
  </si>
  <si>
    <t>Meal</t>
  </si>
  <si>
    <t>Top-up of Dunedin Airport pre-paid parking card</t>
  </si>
  <si>
    <t>Coffee (x4 staff/ex-Commissioner/Chair)</t>
  </si>
  <si>
    <t>Presence on the Southland Hospital and Lakes District Hospital sites 5-9 April</t>
  </si>
  <si>
    <t>Mileage - Dunedin to Invercargill, Invercargill to Queenstown, Queenstown to Dunedin</t>
  </si>
  <si>
    <t>Invercargill/Queenstown</t>
  </si>
  <si>
    <t>Mileage - Dunedin to Queenstown, Queenstown to Invercargill, Invercargill to Dunedin</t>
  </si>
  <si>
    <t>Queenstown/Invercargill</t>
  </si>
  <si>
    <t>Presence on the Lakes District Hospital and Southland Hospital sites 5-8 May</t>
  </si>
  <si>
    <t>Attendance at an event for the new Queenstown private hospital</t>
  </si>
  <si>
    <t>Mileage - Dunedin to Queenstown return</t>
  </si>
  <si>
    <t>Queenstown</t>
  </si>
  <si>
    <t>Presence on the Southland Hospital site 9-12 June</t>
  </si>
  <si>
    <t>Mobile phone and data charges</t>
  </si>
  <si>
    <t>1 July 2019 to 30 June 2020</t>
  </si>
  <si>
    <t>Replacement technology</t>
  </si>
  <si>
    <t>Mobile phone and accessories</t>
  </si>
  <si>
    <t>Professional membership</t>
  </si>
  <si>
    <t>Annual subscription to Chartered Accountants Australia &amp; NZ</t>
  </si>
  <si>
    <t>NZ</t>
  </si>
  <si>
    <t>NZ and Australia</t>
  </si>
  <si>
    <t>Membership fee</t>
  </si>
  <si>
    <t>Annual fee for Learning Set - Hardy Group International</t>
  </si>
  <si>
    <t>Wireless mouse</t>
  </si>
  <si>
    <t>Meals</t>
  </si>
  <si>
    <t>Presence in Invercargill as above</t>
  </si>
  <si>
    <t>Meals (x2)</t>
  </si>
  <si>
    <t>Meals (x3)</t>
  </si>
  <si>
    <t>Presence in Queenstown and Invercargill as above</t>
  </si>
  <si>
    <t>5 to 8 May 2020</t>
  </si>
  <si>
    <t>Attendance at meetings - Southern DHB Annual Review with the Health Select Committee; Health &amp; Disability System Leadership Council Meeting; National DHB Chief Executives' Meeting; National DHB Chairs' and Chief Executives' Meeting; DHB Executive Meeting; and Health Roundtable NZ Chapter Meeting</t>
  </si>
  <si>
    <t>Attendance at meetings - National DHB Chief Executives' Meeting; and meeting with Minister Genter</t>
  </si>
  <si>
    <t>2 to 3 March 2020</t>
  </si>
  <si>
    <t>9 to 11 March 2020</t>
  </si>
  <si>
    <t>Presence on the Southland Hospital site</t>
  </si>
  <si>
    <t>12 to 13 March 2020</t>
  </si>
  <si>
    <t>12 to 14 February 2020</t>
  </si>
  <si>
    <t>9 to 12 June 2020</t>
  </si>
  <si>
    <t>Attendance at meeting - National DHB Chief Executives' Meeting (Wellington) and South Island Regional DHB Board Induction (Christchurch)</t>
  </si>
  <si>
    <t>Wellington/Christchurch</t>
  </si>
  <si>
    <t>5 to 9 April 2020</t>
  </si>
  <si>
    <t>Attendance at meeting - New Dunedin Hospital Meeting</t>
  </si>
  <si>
    <t>Presence in Invercargill and Queenstown as above</t>
  </si>
  <si>
    <t>Training fees</t>
  </si>
  <si>
    <t>Chartered Accountants Australia &amp; NZ online course fees</t>
  </si>
  <si>
    <t>Online</t>
  </si>
  <si>
    <t>Attendance at meeting - Joint Consultative Committee Meeting with Association of Salaried Medical Specialists</t>
  </si>
  <si>
    <t>14 to 16 August 2019</t>
  </si>
  <si>
    <t>Attendance at meetings - Southland Senior Medical Officer Engagement Afternoon; and Southland Models of Care Workshop</t>
  </si>
  <si>
    <t>Attendance at meeting - Maternity Meeting</t>
  </si>
  <si>
    <t>Mileage - Invercargill to Gore return</t>
  </si>
  <si>
    <t>Gore</t>
  </si>
  <si>
    <t>2 to 5 September 2019</t>
  </si>
  <si>
    <t>Attendance at meetings - Southern DHB governance meetings</t>
  </si>
  <si>
    <t>Attendance at meetings - Southern DHB governance meetings; budget workshop; and Board induction session</t>
  </si>
  <si>
    <t>Presentation to Francis Health Advanced Director's Course</t>
  </si>
  <si>
    <t>Presentation to the National DHB General Managers' Planning &amp; Funding Meeting</t>
  </si>
  <si>
    <t>Networking with other Learning Set Meeting attendees</t>
  </si>
  <si>
    <t>7 to 8 August 2019</t>
  </si>
  <si>
    <t>Attendance at meetings - National DHB Chief Executives' Workshop and Meeting; and National DHB Chairs and Chief Executives' Meeting and Workshop</t>
  </si>
  <si>
    <t>Attendance at meetings - Joint Aged Residential Care Steering Group Meeting; and meeting with Minister Salesa</t>
  </si>
  <si>
    <t>Meal (x2 people)</t>
  </si>
  <si>
    <t>9 to 10 October 2019</t>
  </si>
  <si>
    <t>Attendance at meetings - Joint Aged Residential Care Steering Group Meeting; and National DHB Chief Executives' Meeting</t>
  </si>
  <si>
    <t>Presentation to the NZ Aged Care Association's Conference</t>
  </si>
  <si>
    <t>31 October to 1 November 2019</t>
  </si>
  <si>
    <t>Coffee (x11 staff)</t>
  </si>
  <si>
    <t>Oamaru</t>
  </si>
  <si>
    <t>Attendance at course as above</t>
  </si>
  <si>
    <t>6 to 7 November 2019</t>
  </si>
  <si>
    <t>Accommodation (x1 night)</t>
  </si>
  <si>
    <t xml:space="preserve">Attendance at meetings - South Island Alliance Leadership Team Meeting; South Island Alliance Board Meeting; and South Island Alliance Regional Workshop </t>
  </si>
  <si>
    <t>Attendance at meeting - South Island Cardiac Model of Care Workshop</t>
  </si>
  <si>
    <t>14 to 15 October 2019</t>
  </si>
  <si>
    <t>Attendance at meetings - Home and Community Support Services Joint Working Group Meeting; National DHB Chief Executives' Meeting; and National DHB Chairs' and Chief Executives' Meeting</t>
  </si>
  <si>
    <t>Attendance at Southern DHB Commissioners, Chief Executive and Executive Leadership Team Roadshow around the district</t>
  </si>
  <si>
    <t>Meals (x7 staff/Commissioners)</t>
  </si>
  <si>
    <t>iPad accessories</t>
  </si>
  <si>
    <t>Mileage - Dunedin to Oamaru return</t>
  </si>
  <si>
    <t>Attendance at above workshop</t>
  </si>
  <si>
    <t>Attendance at meeting - Southern DHB Executive Leadership Team Offsite Workshop</t>
  </si>
  <si>
    <t>Mileage - Dunedin to Oamaru, Oamaru to Ranfurly, Ranfurly to Alexandra, Alexandra to Wanaka, Wanaka to Clyde, Clyde to Queenstown, Queenstown to Invercargill, Invercargill to Gore, Gore to Balclutha, Balclutha to Dunedin</t>
  </si>
  <si>
    <t>Around the Southern district</t>
  </si>
  <si>
    <t>Attendance at above roadshow</t>
  </si>
  <si>
    <t>11 to 13 November 2019</t>
  </si>
  <si>
    <t>Airfares - Dunedin to Wellington return</t>
  </si>
  <si>
    <t>Airfares - Dunedin to Christchurch return</t>
  </si>
  <si>
    <t>Attendance at meeting - interRAI NZ Governance Board Meeting</t>
  </si>
  <si>
    <t>Accommodation (x2 nights)</t>
  </si>
  <si>
    <t>Wanaka/Invercargill</t>
  </si>
  <si>
    <t>Christchurch/Dunedin</t>
  </si>
  <si>
    <t>Airfares - Dunedin to Wellington to Christchurch to Dunedin</t>
  </si>
  <si>
    <t>Accommodation (x4 nights)</t>
  </si>
  <si>
    <t>Accommodation (x3 nights)</t>
  </si>
  <si>
    <t>Attendance at above event</t>
  </si>
  <si>
    <t>4 to 5 July 2019</t>
  </si>
  <si>
    <t>Attendance at meetings - South Island Alliance Leadership Team Meeting; and South Island Alliance Board Meeting</t>
  </si>
  <si>
    <t>20 to 22 August 2019</t>
  </si>
  <si>
    <t>Attendance at meetings - presentation to Otago/Central Lakes/Southland Community Trusts Annual Meeting; and Lumsden Maternity Meeting</t>
  </si>
  <si>
    <t>Mobile phone plan and data plan charges</t>
  </si>
  <si>
    <t>4 to 6 June 2020</t>
  </si>
  <si>
    <t>Airfares - Hamilton to Wellington and Wellington to Dunedin</t>
  </si>
  <si>
    <t>Airfare - Christchurch to Dunedin</t>
  </si>
  <si>
    <t>Attendance at Learning Set Meeting</t>
  </si>
  <si>
    <t>Melbourne, Australia</t>
  </si>
  <si>
    <t>Airfares - Dunedin to Melbourne return</t>
  </si>
  <si>
    <t>Attendance at official opening of the refurbished Lakes District Hospital</t>
  </si>
  <si>
    <t>11 to 12 September 2019</t>
  </si>
  <si>
    <t>Attendance at meetings - Health of Older People Service Level Alliance Strategic Planning Meeting (Christchurch); and National DHB Chief Executives' Meeting (Wellington)</t>
  </si>
  <si>
    <t>Airfares - Dunedin to Christchurch, Christchurch to Wellington and Wellington to Dunedin</t>
  </si>
  <si>
    <t>Christchurch/Wellington</t>
  </si>
  <si>
    <t>Presence on the Southland Hospital site and Minister Clark's visit to Southland Hospital</t>
  </si>
  <si>
    <t>Meal (x1)</t>
  </si>
  <si>
    <t>Auckland Airport</t>
  </si>
  <si>
    <t>2 to 3 December 2019</t>
  </si>
  <si>
    <t>Presence on the Southland Hospital site and Southland Staff Long Service Milestones Celebration</t>
  </si>
  <si>
    <t>Tram fares</t>
  </si>
  <si>
    <t>Meals (x5)</t>
  </si>
  <si>
    <t>Meals (x3 staff)</t>
  </si>
  <si>
    <t>Meals (x4)</t>
  </si>
  <si>
    <t>Cancellation fees - flights and accommodation</t>
  </si>
  <si>
    <t>Cancellation fees (x10 incidences)</t>
  </si>
  <si>
    <t>20 to 23 November 2019</t>
  </si>
  <si>
    <t>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</si>
</sst>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202">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167" fontId="21" fillId="11" borderId="3" xfId="0" applyNumberFormat="1" applyFont="1" applyFill="1" applyBorder="1" applyAlignment="1" applyProtection="1">
      <alignment vertical="center"/>
      <protection locked="0"/>
    </xf>
    <xf numFmtId="167" fontId="15" fillId="11" borderId="3" xfId="0" applyNumberFormat="1" applyFont="1" applyFill="1" applyBorder="1" applyAlignment="1" applyProtection="1">
      <alignment horizontal="right" vertical="top"/>
      <protection locked="0"/>
    </xf>
    <xf numFmtId="167" fontId="15" fillId="11" borderId="3" xfId="0" applyNumberFormat="1" applyFont="1" applyFill="1" applyBorder="1" applyAlignment="1" applyProtection="1">
      <alignment vertical="top"/>
      <protection locked="0"/>
    </xf>
    <xf numFmtId="164" fontId="15" fillId="11" borderId="4" xfId="0" applyNumberFormat="1" applyFont="1" applyFill="1" applyBorder="1" applyAlignment="1" applyProtection="1">
      <alignment vertical="top" wrapText="1"/>
      <protection locked="0"/>
    </xf>
    <xf numFmtId="0" fontId="15" fillId="11" borderId="4" xfId="0" applyFont="1" applyFill="1" applyBorder="1" applyAlignment="1" applyProtection="1">
      <alignment vertical="top" wrapText="1"/>
      <protection locked="0"/>
    </xf>
    <xf numFmtId="0" fontId="15" fillId="11" borderId="5" xfId="0" applyFont="1" applyFill="1" applyBorder="1" applyAlignment="1" applyProtection="1">
      <alignment vertical="top" wrapText="1"/>
      <protection locked="0"/>
    </xf>
    <xf numFmtId="0" fontId="0" fillId="11" borderId="4" xfId="0" applyFont="1" applyFill="1" applyBorder="1" applyAlignment="1" applyProtection="1">
      <alignment vertical="top" wrapText="1"/>
      <protection locked="0"/>
    </xf>
    <xf numFmtId="0" fontId="0" fillId="11" borderId="5" xfId="0" applyFont="1" applyFill="1" applyBorder="1" applyAlignment="1" applyProtection="1">
      <alignment vertical="top" wrapText="1"/>
      <protection locked="0"/>
    </xf>
    <xf numFmtId="167" fontId="15" fillId="11" borderId="3" xfId="0" applyNumberFormat="1" applyFont="1" applyFill="1" applyBorder="1" applyAlignment="1" applyProtection="1">
      <alignment vertical="top" wrapText="1"/>
      <protection locked="0"/>
    </xf>
    <xf numFmtId="167" fontId="0" fillId="11" borderId="3" xfId="0" applyNumberFormat="1" applyFont="1" applyFill="1" applyBorder="1" applyAlignment="1" applyProtection="1">
      <alignment horizontal="right" vertical="top"/>
      <protection locked="0"/>
    </xf>
    <xf numFmtId="164" fontId="0" fillId="11" borderId="4" xfId="0" applyNumberFormat="1" applyFont="1" applyFill="1" applyBorder="1" applyAlignment="1" applyProtection="1">
      <alignment vertical="top" wrapText="1"/>
      <protection locked="0"/>
    </xf>
    <xf numFmtId="0" fontId="0" fillId="0" borderId="0" xfId="0" applyFont="1" applyAlignment="1" applyProtection="1">
      <alignment wrapText="1"/>
      <protection locked="0"/>
    </xf>
    <xf numFmtId="164" fontId="0" fillId="11" borderId="4" xfId="0" applyNumberFormat="1" applyFont="1" applyFill="1" applyBorder="1" applyAlignment="1" applyProtection="1">
      <alignment vertical="center" wrapText="1"/>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61"/>
  <sheetViews>
    <sheetView topLeftCell="A25" zoomScaleNormal="100" workbookViewId="0">
      <selection activeCell="A36" sqref="A36"/>
    </sheetView>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0" spans="1:1" hidden="1" x14ac:dyDescent="0.2"/>
    <row r="61" spans="1:1" hidden="1" x14ac:dyDescent="0.2">
      <c r="A61" s="86"/>
    </row>
  </sheetData>
  <sheetProtection sheet="1" objects="1" scenarios="1"/>
  <hyperlinks>
    <hyperlink ref="A20" r:id="rId1"/>
    <hyperlink ref="A41" r:id="rId2"/>
    <hyperlink ref="A55" r:id="rId3"/>
    <hyperlink ref="A56" r:id="rId4" display="mailto:info@data.govt.nz"/>
    <hyperlink ref="A58" r:id="rId5" display="http://www.ssc.govt.nz/ce-expenses-disclosure"/>
    <hyperlink ref="A57" r:id="rId6" display="They are posted on agency websites and linked to www.data.govt.nz. See: https://www.data.govt.nz/toolkit/how-do-i-add-or-update-our-chief-executive-expenses/"/>
    <hyperlink ref="A54" r:id="rId7" display="http://www.ssc.govt.nz/assets/Legacy/resources/Chief-Executive-Expense-Disclosure-Guide.pdf"/>
    <hyperlink ref="A2" r:id="rId8" display="http://www.ssc.govt.nz/assets/Legacy/resources/Chief-Executive-Expense-Disclosure-Guide.pdf"/>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61"/>
  <sheetViews>
    <sheetView tabSelected="1" zoomScaleNormal="100" workbookViewId="0">
      <selection activeCell="G18" sqref="G18"/>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85" t="s">
        <v>51</v>
      </c>
      <c r="B1" s="185"/>
      <c r="C1" s="185"/>
      <c r="D1" s="185"/>
      <c r="E1" s="185"/>
      <c r="F1" s="185"/>
      <c r="G1" s="46"/>
      <c r="H1" s="46"/>
      <c r="I1" s="46"/>
      <c r="J1" s="46"/>
      <c r="K1" s="46"/>
    </row>
    <row r="2" spans="1:11" ht="21" customHeight="1" x14ac:dyDescent="0.2">
      <c r="A2" s="4" t="s">
        <v>52</v>
      </c>
      <c r="B2" s="186" t="s">
        <v>169</v>
      </c>
      <c r="C2" s="186"/>
      <c r="D2" s="186"/>
      <c r="E2" s="186"/>
      <c r="F2" s="186"/>
      <c r="G2" s="46"/>
      <c r="H2" s="46"/>
      <c r="I2" s="46"/>
      <c r="J2" s="46"/>
      <c r="K2" s="46"/>
    </row>
    <row r="3" spans="1:11" ht="21" customHeight="1" x14ac:dyDescent="0.2">
      <c r="A3" s="4" t="s">
        <v>53</v>
      </c>
      <c r="B3" s="186" t="s">
        <v>170</v>
      </c>
      <c r="C3" s="186"/>
      <c r="D3" s="186"/>
      <c r="E3" s="186"/>
      <c r="F3" s="186"/>
      <c r="G3" s="46"/>
      <c r="H3" s="46"/>
      <c r="I3" s="46"/>
      <c r="J3" s="46"/>
      <c r="K3" s="46"/>
    </row>
    <row r="4" spans="1:11" ht="21" customHeight="1" x14ac:dyDescent="0.2">
      <c r="A4" s="4" t="s">
        <v>54</v>
      </c>
      <c r="B4" s="187">
        <v>43647</v>
      </c>
      <c r="C4" s="187"/>
      <c r="D4" s="187"/>
      <c r="E4" s="187"/>
      <c r="F4" s="187"/>
      <c r="G4" s="46"/>
      <c r="H4" s="46"/>
      <c r="I4" s="46"/>
      <c r="J4" s="46"/>
      <c r="K4" s="46"/>
    </row>
    <row r="5" spans="1:11" ht="21" customHeight="1" x14ac:dyDescent="0.2">
      <c r="A5" s="4" t="s">
        <v>55</v>
      </c>
      <c r="B5" s="187">
        <v>44012</v>
      </c>
      <c r="C5" s="187"/>
      <c r="D5" s="187"/>
      <c r="E5" s="187"/>
      <c r="F5" s="187"/>
      <c r="G5" s="46"/>
      <c r="H5" s="46"/>
      <c r="I5" s="46"/>
      <c r="J5" s="46"/>
      <c r="K5" s="46"/>
    </row>
    <row r="6" spans="1:11" ht="21" customHeight="1" x14ac:dyDescent="0.2">
      <c r="A6" s="4" t="s">
        <v>56</v>
      </c>
      <c r="B6" s="184" t="str">
        <f>IF(AND(Travel!B7&lt;&gt;A30,Hospitality!B7&lt;&gt;A30,'All other expenses'!B7&lt;&gt;A30,'Gifts and benefits'!B7&lt;&gt;A30),A31,IF(AND(Travel!B7=A30,Hospitality!B7=A30,'All other expenses'!B7=A30,'Gifts and benefits'!B7=A30),A33,A32))</f>
        <v>Data and totals checked on all sheets</v>
      </c>
      <c r="C6" s="184"/>
      <c r="D6" s="184"/>
      <c r="E6" s="184"/>
      <c r="F6" s="184"/>
      <c r="G6" s="34"/>
      <c r="H6" s="46"/>
      <c r="I6" s="46"/>
      <c r="J6" s="46"/>
      <c r="K6" s="46"/>
    </row>
    <row r="7" spans="1:11" ht="21" customHeight="1" x14ac:dyDescent="0.2">
      <c r="A7" s="4" t="s">
        <v>57</v>
      </c>
      <c r="B7" s="183" t="s">
        <v>89</v>
      </c>
      <c r="C7" s="183"/>
      <c r="D7" s="183"/>
      <c r="E7" s="183"/>
      <c r="F7" s="183"/>
      <c r="G7" s="34"/>
      <c r="H7" s="46"/>
      <c r="I7" s="46"/>
      <c r="J7" s="46"/>
      <c r="K7" s="46"/>
    </row>
    <row r="8" spans="1:11" ht="21" customHeight="1" x14ac:dyDescent="0.2">
      <c r="A8" s="4" t="s">
        <v>59</v>
      </c>
      <c r="B8" s="183" t="s">
        <v>312</v>
      </c>
      <c r="C8" s="183"/>
      <c r="D8" s="183"/>
      <c r="E8" s="183"/>
      <c r="F8" s="183"/>
      <c r="G8" s="34"/>
      <c r="H8" s="46"/>
      <c r="I8" s="46"/>
      <c r="J8" s="46"/>
      <c r="K8" s="46"/>
    </row>
    <row r="9" spans="1:11" ht="66.75" customHeight="1" x14ac:dyDescent="0.2">
      <c r="A9" s="182" t="s">
        <v>60</v>
      </c>
      <c r="B9" s="182"/>
      <c r="C9" s="182"/>
      <c r="D9" s="182"/>
      <c r="E9" s="182"/>
      <c r="F9" s="182"/>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26383.66</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Figures exclude GST</v>
      </c>
      <c r="D12" s="8"/>
      <c r="E12" s="10" t="s">
        <v>67</v>
      </c>
      <c r="F12" s="56">
        <f>'Gifts and benefits'!C26</f>
        <v>0</v>
      </c>
      <c r="G12" s="47"/>
      <c r="H12" s="47"/>
      <c r="I12" s="47"/>
      <c r="J12" s="47"/>
      <c r="K12" s="47"/>
    </row>
    <row r="13" spans="1:11" ht="27.75" customHeight="1" x14ac:dyDescent="0.2">
      <c r="A13" s="10" t="s">
        <v>68</v>
      </c>
      <c r="B13" s="94">
        <f>'All other expenses'!B23</f>
        <v>13843.970000000001</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Travel!B23</f>
        <v>3116.1299999999997</v>
      </c>
      <c r="C15" s="104" t="str">
        <f>C11</f>
        <v>Figures exclude GST</v>
      </c>
      <c r="D15" s="8"/>
      <c r="E15" s="8"/>
      <c r="F15" s="58"/>
      <c r="G15" s="46"/>
      <c r="H15" s="46"/>
      <c r="I15" s="46"/>
      <c r="J15" s="46"/>
      <c r="K15" s="46"/>
    </row>
    <row r="16" spans="1:11" ht="27.75" customHeight="1" x14ac:dyDescent="0.2">
      <c r="A16" s="11" t="s">
        <v>71</v>
      </c>
      <c r="B16" s="96">
        <f>Travel!B123</f>
        <v>23228.399999999998</v>
      </c>
      <c r="C16" s="104" t="str">
        <f>C11</f>
        <v>Figures exclude GST</v>
      </c>
      <c r="D16" s="59"/>
      <c r="E16" s="8"/>
      <c r="F16" s="60"/>
      <c r="G16" s="46"/>
      <c r="H16" s="46"/>
      <c r="I16" s="46"/>
      <c r="J16" s="46"/>
      <c r="K16" s="46"/>
    </row>
    <row r="17" spans="1:11" ht="27.75" customHeight="1" x14ac:dyDescent="0.2">
      <c r="A17" s="11" t="s">
        <v>72</v>
      </c>
      <c r="B17" s="96">
        <f>Travel!B134</f>
        <v>39.130000000000003</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COUNT(Travel!B12:B22)</f>
        <v>7</v>
      </c>
      <c r="C55" s="111"/>
      <c r="D55" s="111">
        <f>COUNTIF(Travel!D12:D22,"*")</f>
        <v>7</v>
      </c>
      <c r="E55" s="112"/>
      <c r="F55" s="112" t="b">
        <f>MIN(B55,D55)=MAX(B55,D55)</f>
        <v>1</v>
      </c>
      <c r="G55" s="46"/>
      <c r="H55" s="46"/>
      <c r="I55" s="46"/>
      <c r="J55" s="46"/>
      <c r="K55" s="46"/>
    </row>
    <row r="56" spans="1:11" hidden="1" x14ac:dyDescent="0.2">
      <c r="A56" s="121" t="s">
        <v>105</v>
      </c>
      <c r="B56" s="111">
        <f>COUNT(Travel!B27:B122)</f>
        <v>92</v>
      </c>
      <c r="C56" s="111"/>
      <c r="D56" s="111">
        <f>COUNTIF(Travel!D27:D122,"*")</f>
        <v>92</v>
      </c>
      <c r="E56" s="112"/>
      <c r="F56" s="112" t="b">
        <f>MIN(B56,D56)=MAX(B56,D56)</f>
        <v>1</v>
      </c>
    </row>
    <row r="57" spans="1:11" hidden="1" x14ac:dyDescent="0.2">
      <c r="A57" s="122"/>
      <c r="B57" s="111">
        <f>COUNT(Travel!B127:B133)</f>
        <v>1</v>
      </c>
      <c r="C57" s="111"/>
      <c r="D57" s="111">
        <f>COUNTIF(Travel!D127:D133,"*")</f>
        <v>1</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expenses'!B11:B22)</f>
        <v>8</v>
      </c>
      <c r="C59" s="112"/>
      <c r="D59" s="112">
        <f>COUNTIF('All other expenses'!D11:D22,"*")</f>
        <v>8</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dataValidation allowBlank="1" showInputMessage="1" showErrorMessage="1" prompt="Headings on following tabs will pre populate with what you enter here" sqref="B2:F2"/>
    <dataValidation allowBlank="1" showInputMessage="1" showErrorMessage="1" prompt="Headings on following tabs will pre populate with what you enter here_x000a__x000a_Create a new workbook for a new Chief Executive" sqref="B3:F3"/>
    <dataValidation allowBlank="1" showInputMessage="1" showErrorMessage="1" prompt="Headings on following tabs will pre populate with what you enter here_x000a__x000a_Update if a shorter or different period is covered" sqref="B4:F5"/>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202"/>
  <sheetViews>
    <sheetView zoomScaleNormal="100" workbookViewId="0">
      <selection activeCell="C119" sqref="C11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85" t="s">
        <v>109</v>
      </c>
      <c r="B1" s="185"/>
      <c r="C1" s="185"/>
      <c r="D1" s="185"/>
      <c r="E1" s="185"/>
      <c r="F1" s="46"/>
    </row>
    <row r="2" spans="1:6" ht="21" customHeight="1" x14ac:dyDescent="0.2">
      <c r="A2" s="4" t="s">
        <v>52</v>
      </c>
      <c r="B2" s="188" t="str">
        <f>'Summary and sign-off'!B2:F2</f>
        <v>Southern District Health Board</v>
      </c>
      <c r="C2" s="188"/>
      <c r="D2" s="188"/>
      <c r="E2" s="188"/>
      <c r="F2" s="46"/>
    </row>
    <row r="3" spans="1:6" ht="21" customHeight="1" x14ac:dyDescent="0.2">
      <c r="A3" s="4" t="s">
        <v>110</v>
      </c>
      <c r="B3" s="188" t="str">
        <f>'Summary and sign-off'!B3:F3</f>
        <v>Chris Fleming</v>
      </c>
      <c r="C3" s="188"/>
      <c r="D3" s="188"/>
      <c r="E3" s="188"/>
      <c r="F3" s="46"/>
    </row>
    <row r="4" spans="1:6" ht="21" customHeight="1" x14ac:dyDescent="0.2">
      <c r="A4" s="4" t="s">
        <v>111</v>
      </c>
      <c r="B4" s="188">
        <f>'Summary and sign-off'!B4:F4</f>
        <v>43647</v>
      </c>
      <c r="C4" s="188"/>
      <c r="D4" s="188"/>
      <c r="E4" s="188"/>
      <c r="F4" s="46"/>
    </row>
    <row r="5" spans="1:6" ht="21" customHeight="1" x14ac:dyDescent="0.2">
      <c r="A5" s="4" t="s">
        <v>112</v>
      </c>
      <c r="B5" s="188">
        <f>'Summary and sign-off'!B5:F5</f>
        <v>44012</v>
      </c>
      <c r="C5" s="188"/>
      <c r="D5" s="188"/>
      <c r="E5" s="188"/>
      <c r="F5" s="46"/>
    </row>
    <row r="6" spans="1:6" ht="21" customHeight="1" x14ac:dyDescent="0.2">
      <c r="A6" s="4" t="s">
        <v>113</v>
      </c>
      <c r="B6" s="183" t="s">
        <v>81</v>
      </c>
      <c r="C6" s="183"/>
      <c r="D6" s="183"/>
      <c r="E6" s="183"/>
      <c r="F6" s="46"/>
    </row>
    <row r="7" spans="1:6" ht="21" customHeight="1" x14ac:dyDescent="0.2">
      <c r="A7" s="4" t="s">
        <v>56</v>
      </c>
      <c r="B7" s="183" t="s">
        <v>83</v>
      </c>
      <c r="C7" s="183"/>
      <c r="D7" s="183"/>
      <c r="E7" s="183"/>
      <c r="F7" s="46"/>
    </row>
    <row r="8" spans="1:6" ht="36" customHeight="1" x14ac:dyDescent="0.2">
      <c r="A8" s="191" t="s">
        <v>114</v>
      </c>
      <c r="B8" s="192"/>
      <c r="C8" s="192"/>
      <c r="D8" s="192"/>
      <c r="E8" s="192"/>
      <c r="F8" s="22"/>
    </row>
    <row r="9" spans="1:6" ht="36" customHeight="1" x14ac:dyDescent="0.2">
      <c r="A9" s="193" t="s">
        <v>115</v>
      </c>
      <c r="B9" s="194"/>
      <c r="C9" s="194"/>
      <c r="D9" s="194"/>
      <c r="E9" s="194"/>
      <c r="F9" s="22"/>
    </row>
    <row r="10" spans="1:6" ht="24.75" customHeight="1" x14ac:dyDescent="0.2">
      <c r="A10" s="190" t="s">
        <v>116</v>
      </c>
      <c r="B10" s="195"/>
      <c r="C10" s="190"/>
      <c r="D10" s="190"/>
      <c r="E10" s="190"/>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311</v>
      </c>
      <c r="B13" s="181">
        <v>2108.4699999999998</v>
      </c>
      <c r="C13" s="159" t="s">
        <v>292</v>
      </c>
      <c r="D13" s="159" t="s">
        <v>294</v>
      </c>
      <c r="E13" s="160" t="s">
        <v>293</v>
      </c>
      <c r="F13" s="1"/>
    </row>
    <row r="14" spans="1:6" s="87" customFormat="1" x14ac:dyDescent="0.2">
      <c r="A14" s="157" t="s">
        <v>311</v>
      </c>
      <c r="B14" s="158">
        <v>628.5</v>
      </c>
      <c r="C14" s="159" t="s">
        <v>187</v>
      </c>
      <c r="D14" s="159" t="s">
        <v>282</v>
      </c>
      <c r="E14" s="160" t="s">
        <v>293</v>
      </c>
      <c r="F14" s="1"/>
    </row>
    <row r="15" spans="1:6" s="87" customFormat="1" x14ac:dyDescent="0.2">
      <c r="A15" s="157" t="s">
        <v>311</v>
      </c>
      <c r="B15" s="158">
        <v>129.54</v>
      </c>
      <c r="C15" s="159" t="s">
        <v>187</v>
      </c>
      <c r="D15" s="159" t="s">
        <v>306</v>
      </c>
      <c r="E15" s="160" t="s">
        <v>293</v>
      </c>
      <c r="F15" s="1"/>
    </row>
    <row r="16" spans="1:6" s="87" customFormat="1" x14ac:dyDescent="0.2">
      <c r="A16" s="157" t="s">
        <v>311</v>
      </c>
      <c r="B16" s="158">
        <v>13.6</v>
      </c>
      <c r="C16" s="159" t="s">
        <v>187</v>
      </c>
      <c r="D16" s="159" t="s">
        <v>301</v>
      </c>
      <c r="E16" s="160" t="s">
        <v>302</v>
      </c>
      <c r="F16" s="1"/>
    </row>
    <row r="17" spans="1:6" s="87" customFormat="1" ht="12.75" customHeight="1" x14ac:dyDescent="0.2">
      <c r="A17" s="157" t="s">
        <v>311</v>
      </c>
      <c r="B17" s="158">
        <v>52</v>
      </c>
      <c r="C17" s="159" t="s">
        <v>187</v>
      </c>
      <c r="D17" s="159" t="s">
        <v>181</v>
      </c>
      <c r="E17" s="160" t="s">
        <v>182</v>
      </c>
      <c r="F17" s="1"/>
    </row>
    <row r="18" spans="1:6" s="87" customFormat="1" ht="12.75" customHeight="1" x14ac:dyDescent="0.2">
      <c r="A18" s="157" t="s">
        <v>311</v>
      </c>
      <c r="B18" s="158">
        <v>16.940000000000001</v>
      </c>
      <c r="C18" s="159" t="s">
        <v>187</v>
      </c>
      <c r="D18" s="159" t="s">
        <v>305</v>
      </c>
      <c r="E18" s="160" t="s">
        <v>293</v>
      </c>
      <c r="F18" s="1"/>
    </row>
    <row r="19" spans="1:6" s="87" customFormat="1" ht="12.75" customHeight="1" x14ac:dyDescent="0.2">
      <c r="A19" s="157" t="s">
        <v>311</v>
      </c>
      <c r="B19" s="158">
        <v>167.08</v>
      </c>
      <c r="C19" s="159" t="s">
        <v>187</v>
      </c>
      <c r="D19" s="159" t="s">
        <v>184</v>
      </c>
      <c r="E19" s="160" t="s">
        <v>293</v>
      </c>
      <c r="F19" s="1"/>
    </row>
    <row r="20" spans="1:6" s="87" customFormat="1" x14ac:dyDescent="0.2">
      <c r="A20" s="161"/>
      <c r="B20" s="158"/>
      <c r="C20" s="159"/>
      <c r="D20" s="159"/>
      <c r="E20" s="160"/>
      <c r="F20" s="1"/>
    </row>
    <row r="21" spans="1:6" s="87" customFormat="1" x14ac:dyDescent="0.2">
      <c r="A21" s="161"/>
      <c r="B21" s="158"/>
      <c r="C21" s="159"/>
      <c r="D21" s="159"/>
      <c r="E21" s="160"/>
      <c r="F21" s="1"/>
    </row>
    <row r="22" spans="1:6" s="87" customFormat="1" hidden="1" x14ac:dyDescent="0.2">
      <c r="A22" s="143"/>
      <c r="B22" s="144"/>
      <c r="C22" s="145"/>
      <c r="D22" s="145"/>
      <c r="E22" s="146"/>
      <c r="F22" s="1"/>
    </row>
    <row r="23" spans="1:6" ht="19.5" customHeight="1" x14ac:dyDescent="0.2">
      <c r="A23" s="107" t="s">
        <v>122</v>
      </c>
      <c r="B23" s="108">
        <f>SUM(B12:B22)</f>
        <v>3116.1299999999997</v>
      </c>
      <c r="C23" s="168" t="str">
        <f>IF(SUBTOTAL(3,B12:B22)=SUBTOTAL(103,B12:B22),'Summary and sign-off'!$A$48,'Summary and sign-off'!$A$49)</f>
        <v>Check - there are no hidden rows with data</v>
      </c>
      <c r="D23" s="189" t="str">
        <f>IF('Summary and sign-off'!F55='Summary and sign-off'!F54,'Summary and sign-off'!A51,'Summary and sign-off'!A50)</f>
        <v>Check - each entry provides sufficient information</v>
      </c>
      <c r="E23" s="189"/>
      <c r="F23" s="46"/>
    </row>
    <row r="24" spans="1:6" ht="10.5" customHeight="1" x14ac:dyDescent="0.2">
      <c r="A24" s="27"/>
      <c r="B24" s="22"/>
      <c r="C24" s="27"/>
      <c r="D24" s="27"/>
      <c r="E24" s="27"/>
      <c r="F24" s="27"/>
    </row>
    <row r="25" spans="1:6" ht="24.75" customHeight="1" x14ac:dyDescent="0.2">
      <c r="A25" s="190" t="s">
        <v>123</v>
      </c>
      <c r="B25" s="190"/>
      <c r="C25" s="190"/>
      <c r="D25" s="190"/>
      <c r="E25" s="190"/>
      <c r="F25" s="47"/>
    </row>
    <row r="26" spans="1:6" ht="27" customHeight="1" x14ac:dyDescent="0.2">
      <c r="A26" s="35" t="s">
        <v>117</v>
      </c>
      <c r="B26" s="35" t="s">
        <v>62</v>
      </c>
      <c r="C26" s="35" t="s">
        <v>124</v>
      </c>
      <c r="D26" s="35" t="s">
        <v>120</v>
      </c>
      <c r="E26" s="35" t="s">
        <v>121</v>
      </c>
      <c r="F26" s="48"/>
    </row>
    <row r="27" spans="1:6" s="87" customFormat="1" hidden="1" x14ac:dyDescent="0.2">
      <c r="A27" s="133"/>
      <c r="B27" s="134"/>
      <c r="C27" s="135"/>
      <c r="D27" s="135"/>
      <c r="E27" s="136"/>
      <c r="F27" s="1"/>
    </row>
    <row r="28" spans="1:6" s="87" customFormat="1" x14ac:dyDescent="0.2">
      <c r="A28" s="171">
        <v>43648</v>
      </c>
      <c r="B28" s="172">
        <f>43.48*2</f>
        <v>86.96</v>
      </c>
      <c r="C28" s="173" t="s">
        <v>190</v>
      </c>
      <c r="D28" s="173" t="s">
        <v>181</v>
      </c>
      <c r="E28" s="174" t="s">
        <v>182</v>
      </c>
      <c r="F28" s="1"/>
    </row>
    <row r="29" spans="1:6" s="87" customFormat="1" x14ac:dyDescent="0.2">
      <c r="A29" s="171">
        <v>43648</v>
      </c>
      <c r="B29" s="172">
        <v>427.5</v>
      </c>
      <c r="C29" s="173" t="s">
        <v>230</v>
      </c>
      <c r="D29" s="173" t="s">
        <v>274</v>
      </c>
      <c r="E29" s="174" t="s">
        <v>176</v>
      </c>
      <c r="F29" s="1"/>
    </row>
    <row r="30" spans="1:6" s="87" customFormat="1" x14ac:dyDescent="0.2">
      <c r="A30" s="171">
        <v>43648</v>
      </c>
      <c r="B30" s="172">
        <v>40.35</v>
      </c>
      <c r="C30" s="173" t="s">
        <v>187</v>
      </c>
      <c r="D30" s="173" t="s">
        <v>175</v>
      </c>
      <c r="E30" s="174" t="s">
        <v>176</v>
      </c>
      <c r="F30" s="1"/>
    </row>
    <row r="31" spans="1:6" s="87" customFormat="1" ht="25.5" x14ac:dyDescent="0.2">
      <c r="A31" s="170" t="s">
        <v>284</v>
      </c>
      <c r="B31" s="179">
        <v>323.89999999999998</v>
      </c>
      <c r="C31" s="173" t="s">
        <v>235</v>
      </c>
      <c r="D31" s="173" t="s">
        <v>173</v>
      </c>
      <c r="E31" s="174" t="s">
        <v>174</v>
      </c>
      <c r="F31" s="1"/>
    </row>
    <row r="32" spans="1:6" s="87" customFormat="1" x14ac:dyDescent="0.2">
      <c r="A32" s="170" t="s">
        <v>284</v>
      </c>
      <c r="B32" s="179">
        <v>154.91</v>
      </c>
      <c r="C32" s="173" t="s">
        <v>187</v>
      </c>
      <c r="D32" s="173" t="s">
        <v>259</v>
      </c>
      <c r="E32" s="174" t="s">
        <v>174</v>
      </c>
      <c r="F32" s="1"/>
    </row>
    <row r="33" spans="1:6" s="87" customFormat="1" ht="25.5" x14ac:dyDescent="0.2">
      <c r="A33" s="170" t="s">
        <v>247</v>
      </c>
      <c r="B33" s="179">
        <v>613.70000000000005</v>
      </c>
      <c r="C33" s="173" t="s">
        <v>248</v>
      </c>
      <c r="D33" s="173" t="s">
        <v>274</v>
      </c>
      <c r="E33" s="174" t="s">
        <v>176</v>
      </c>
      <c r="F33" s="1"/>
    </row>
    <row r="34" spans="1:6" s="87" customFormat="1" x14ac:dyDescent="0.2">
      <c r="A34" s="170" t="s">
        <v>247</v>
      </c>
      <c r="B34" s="179">
        <v>175.75</v>
      </c>
      <c r="C34" s="173" t="s">
        <v>186</v>
      </c>
      <c r="D34" s="173" t="s">
        <v>259</v>
      </c>
      <c r="E34" s="174" t="s">
        <v>176</v>
      </c>
      <c r="F34" s="1"/>
    </row>
    <row r="35" spans="1:6" s="87" customFormat="1" x14ac:dyDescent="0.2">
      <c r="A35" s="170" t="s">
        <v>247</v>
      </c>
      <c r="B35" s="179">
        <f>36.61+27.83</f>
        <v>64.44</v>
      </c>
      <c r="C35" s="173" t="s">
        <v>186</v>
      </c>
      <c r="D35" s="173" t="s">
        <v>184</v>
      </c>
      <c r="E35" s="174" t="s">
        <v>176</v>
      </c>
      <c r="F35" s="1"/>
    </row>
    <row r="36" spans="1:6" s="87" customFormat="1" x14ac:dyDescent="0.2">
      <c r="A36" s="170" t="s">
        <v>247</v>
      </c>
      <c r="B36" s="179">
        <v>39.130000000000003</v>
      </c>
      <c r="C36" s="173" t="s">
        <v>186</v>
      </c>
      <c r="D36" s="173" t="s">
        <v>189</v>
      </c>
      <c r="E36" s="174" t="s">
        <v>176</v>
      </c>
      <c r="F36" s="1"/>
    </row>
    <row r="37" spans="1:6" s="87" customFormat="1" ht="25.5" x14ac:dyDescent="0.2">
      <c r="A37" s="170">
        <v>43689</v>
      </c>
      <c r="B37" s="179">
        <v>376.54</v>
      </c>
      <c r="C37" s="173" t="s">
        <v>285</v>
      </c>
      <c r="D37" s="173" t="s">
        <v>275</v>
      </c>
      <c r="E37" s="174" t="s">
        <v>178</v>
      </c>
      <c r="F37" s="1"/>
    </row>
    <row r="38" spans="1:6" s="87" customFormat="1" ht="25.5" x14ac:dyDescent="0.2">
      <c r="A38" s="170" t="s">
        <v>236</v>
      </c>
      <c r="B38" s="179">
        <v>323.89999999999998</v>
      </c>
      <c r="C38" s="173" t="s">
        <v>300</v>
      </c>
      <c r="D38" s="173" t="s">
        <v>173</v>
      </c>
      <c r="E38" s="174" t="s">
        <v>174</v>
      </c>
      <c r="F38" s="1"/>
    </row>
    <row r="39" spans="1:6" s="87" customFormat="1" ht="25.5" x14ac:dyDescent="0.2">
      <c r="A39" s="170" t="s">
        <v>286</v>
      </c>
      <c r="B39" s="172">
        <v>323.89999999999998</v>
      </c>
      <c r="C39" s="173" t="s">
        <v>237</v>
      </c>
      <c r="D39" s="173" t="s">
        <v>173</v>
      </c>
      <c r="E39" s="174" t="s">
        <v>174</v>
      </c>
      <c r="F39" s="1"/>
    </row>
    <row r="40" spans="1:6" s="87" customFormat="1" x14ac:dyDescent="0.2">
      <c r="A40" s="170" t="s">
        <v>286</v>
      </c>
      <c r="B40" s="179">
        <v>289.20999999999998</v>
      </c>
      <c r="C40" s="173" t="s">
        <v>186</v>
      </c>
      <c r="D40" s="173" t="s">
        <v>277</v>
      </c>
      <c r="E40" s="174" t="s">
        <v>174</v>
      </c>
      <c r="F40" s="1"/>
    </row>
    <row r="41" spans="1:6" s="87" customFormat="1" x14ac:dyDescent="0.2">
      <c r="A41" s="170" t="s">
        <v>286</v>
      </c>
      <c r="B41" s="179">
        <v>91.35</v>
      </c>
      <c r="C41" s="173" t="s">
        <v>186</v>
      </c>
      <c r="D41" s="173" t="s">
        <v>307</v>
      </c>
      <c r="E41" s="174" t="s">
        <v>174</v>
      </c>
      <c r="F41" s="1"/>
    </row>
    <row r="42" spans="1:6" s="87" customFormat="1" x14ac:dyDescent="0.2">
      <c r="A42" s="170">
        <v>43697</v>
      </c>
      <c r="B42" s="179">
        <v>101.59</v>
      </c>
      <c r="C42" s="173" t="s">
        <v>238</v>
      </c>
      <c r="D42" s="173" t="s">
        <v>239</v>
      </c>
      <c r="E42" s="174" t="s">
        <v>240</v>
      </c>
      <c r="F42" s="1"/>
    </row>
    <row r="43" spans="1:6" s="87" customFormat="1" ht="25.5" x14ac:dyDescent="0.2">
      <c r="A43" s="170">
        <v>43705</v>
      </c>
      <c r="B43" s="179">
        <v>518.49</v>
      </c>
      <c r="C43" s="173" t="s">
        <v>249</v>
      </c>
      <c r="D43" s="173" t="s">
        <v>274</v>
      </c>
      <c r="E43" s="174" t="s">
        <v>176</v>
      </c>
      <c r="F43" s="1"/>
    </row>
    <row r="44" spans="1:6" s="87" customFormat="1" x14ac:dyDescent="0.2">
      <c r="A44" s="170">
        <v>43705</v>
      </c>
      <c r="B44" s="179">
        <f>32.43+34.7</f>
        <v>67.13</v>
      </c>
      <c r="C44" s="173" t="s">
        <v>186</v>
      </c>
      <c r="D44" s="173" t="s">
        <v>184</v>
      </c>
      <c r="E44" s="174" t="s">
        <v>176</v>
      </c>
      <c r="F44" s="1"/>
    </row>
    <row r="45" spans="1:6" s="87" customFormat="1" x14ac:dyDescent="0.2">
      <c r="A45" s="170">
        <v>43705</v>
      </c>
      <c r="B45" s="179">
        <v>42.7</v>
      </c>
      <c r="C45" s="173" t="s">
        <v>186</v>
      </c>
      <c r="D45" s="173" t="s">
        <v>250</v>
      </c>
      <c r="E45" s="174" t="s">
        <v>176</v>
      </c>
      <c r="F45" s="1"/>
    </row>
    <row r="46" spans="1:6" s="87" customFormat="1" x14ac:dyDescent="0.2">
      <c r="A46" s="170" t="s">
        <v>241</v>
      </c>
      <c r="B46" s="179">
        <v>323.89999999999998</v>
      </c>
      <c r="C46" s="173" t="s">
        <v>223</v>
      </c>
      <c r="D46" s="173" t="s">
        <v>173</v>
      </c>
      <c r="E46" s="174" t="s">
        <v>174</v>
      </c>
      <c r="F46" s="1"/>
    </row>
    <row r="47" spans="1:6" s="87" customFormat="1" x14ac:dyDescent="0.2">
      <c r="A47" s="170" t="s">
        <v>241</v>
      </c>
      <c r="B47" s="179">
        <v>33.909999999999997</v>
      </c>
      <c r="C47" s="173" t="s">
        <v>214</v>
      </c>
      <c r="D47" s="173" t="s">
        <v>189</v>
      </c>
      <c r="E47" s="174" t="s">
        <v>174</v>
      </c>
      <c r="F47" s="1"/>
    </row>
    <row r="48" spans="1:6" s="87" customFormat="1" ht="25.5" x14ac:dyDescent="0.2">
      <c r="A48" s="170">
        <v>43710</v>
      </c>
      <c r="B48" s="179">
        <v>101.59</v>
      </c>
      <c r="C48" s="173" t="s">
        <v>287</v>
      </c>
      <c r="D48" s="173" t="s">
        <v>239</v>
      </c>
      <c r="E48" s="174" t="s">
        <v>240</v>
      </c>
      <c r="F48" s="1"/>
    </row>
    <row r="49" spans="1:6" s="3" customFormat="1" ht="38.25" x14ac:dyDescent="0.2">
      <c r="A49" s="178" t="s">
        <v>296</v>
      </c>
      <c r="B49" s="179">
        <v>703.78</v>
      </c>
      <c r="C49" s="175" t="s">
        <v>297</v>
      </c>
      <c r="D49" s="175" t="s">
        <v>298</v>
      </c>
      <c r="E49" s="176" t="s">
        <v>299</v>
      </c>
      <c r="F49" s="180"/>
    </row>
    <row r="50" spans="1:6" s="3" customFormat="1" x14ac:dyDescent="0.2">
      <c r="A50" s="178" t="s">
        <v>296</v>
      </c>
      <c r="B50" s="179">
        <v>171.33</v>
      </c>
      <c r="C50" s="175" t="s">
        <v>186</v>
      </c>
      <c r="D50" s="175" t="s">
        <v>259</v>
      </c>
      <c r="E50" s="176" t="s">
        <v>176</v>
      </c>
      <c r="F50" s="180"/>
    </row>
    <row r="51" spans="1:6" s="3" customFormat="1" x14ac:dyDescent="0.2">
      <c r="A51" s="178" t="s">
        <v>296</v>
      </c>
      <c r="B51" s="179">
        <v>29.39</v>
      </c>
      <c r="C51" s="175" t="s">
        <v>186</v>
      </c>
      <c r="D51" s="175" t="s">
        <v>175</v>
      </c>
      <c r="E51" s="176" t="s">
        <v>176</v>
      </c>
      <c r="F51" s="180"/>
    </row>
    <row r="52" spans="1:6" s="87" customFormat="1" x14ac:dyDescent="0.2">
      <c r="A52" s="170">
        <v>43719</v>
      </c>
      <c r="B52" s="179">
        <v>86.96</v>
      </c>
      <c r="C52" s="173" t="s">
        <v>190</v>
      </c>
      <c r="D52" s="173" t="s">
        <v>181</v>
      </c>
      <c r="E52" s="174" t="s">
        <v>182</v>
      </c>
      <c r="F52" s="1"/>
    </row>
    <row r="53" spans="1:6" s="87" customFormat="1" x14ac:dyDescent="0.2">
      <c r="A53" s="170">
        <v>43723</v>
      </c>
      <c r="B53" s="179">
        <v>440.82</v>
      </c>
      <c r="C53" s="173" t="s">
        <v>244</v>
      </c>
      <c r="D53" s="173" t="s">
        <v>199</v>
      </c>
      <c r="E53" s="174" t="s">
        <v>200</v>
      </c>
      <c r="F53" s="1"/>
    </row>
    <row r="54" spans="1:6" s="87" customFormat="1" x14ac:dyDescent="0.2">
      <c r="A54" s="170">
        <v>43723</v>
      </c>
      <c r="B54" s="179">
        <v>39.130000000000003</v>
      </c>
      <c r="C54" s="173" t="s">
        <v>257</v>
      </c>
      <c r="D54" s="173" t="s">
        <v>189</v>
      </c>
      <c r="E54" s="174" t="s">
        <v>200</v>
      </c>
      <c r="F54" s="1"/>
    </row>
    <row r="55" spans="1:6" s="87" customFormat="1" x14ac:dyDescent="0.2">
      <c r="A55" s="170">
        <v>43731</v>
      </c>
      <c r="B55" s="179">
        <v>916.32</v>
      </c>
      <c r="C55" s="173" t="s">
        <v>245</v>
      </c>
      <c r="D55" s="173" t="s">
        <v>274</v>
      </c>
      <c r="E55" s="174" t="s">
        <v>176</v>
      </c>
      <c r="F55" s="1"/>
    </row>
    <row r="56" spans="1:6" s="87" customFormat="1" x14ac:dyDescent="0.2">
      <c r="A56" s="170">
        <v>43731</v>
      </c>
      <c r="B56" s="179">
        <f>28.09+34.87</f>
        <v>62.959999999999994</v>
      </c>
      <c r="C56" s="173" t="s">
        <v>187</v>
      </c>
      <c r="D56" s="173" t="s">
        <v>184</v>
      </c>
      <c r="E56" s="174" t="s">
        <v>176</v>
      </c>
      <c r="F56" s="1"/>
    </row>
    <row r="57" spans="1:6" s="87" customFormat="1" x14ac:dyDescent="0.2">
      <c r="A57" s="170">
        <v>43734</v>
      </c>
      <c r="B57" s="172">
        <v>323.89999999999998</v>
      </c>
      <c r="C57" s="173" t="s">
        <v>242</v>
      </c>
      <c r="D57" s="173" t="s">
        <v>173</v>
      </c>
      <c r="E57" s="174" t="s">
        <v>174</v>
      </c>
      <c r="F57" s="1"/>
    </row>
    <row r="58" spans="1:6" s="87" customFormat="1" ht="25.5" x14ac:dyDescent="0.2">
      <c r="A58" s="170" t="s">
        <v>251</v>
      </c>
      <c r="B58" s="179">
        <v>853.28</v>
      </c>
      <c r="C58" s="173" t="s">
        <v>252</v>
      </c>
      <c r="D58" s="173" t="s">
        <v>274</v>
      </c>
      <c r="E58" s="174" t="s">
        <v>176</v>
      </c>
      <c r="F58" s="1"/>
    </row>
    <row r="59" spans="1:6" s="87" customFormat="1" x14ac:dyDescent="0.2">
      <c r="A59" s="170" t="s">
        <v>251</v>
      </c>
      <c r="B59" s="179">
        <v>226</v>
      </c>
      <c r="C59" s="173" t="s">
        <v>186</v>
      </c>
      <c r="D59" s="173" t="s">
        <v>259</v>
      </c>
      <c r="E59" s="174" t="s">
        <v>176</v>
      </c>
      <c r="F59" s="1"/>
    </row>
    <row r="60" spans="1:6" s="87" customFormat="1" x14ac:dyDescent="0.2">
      <c r="A60" s="170" t="s">
        <v>251</v>
      </c>
      <c r="B60" s="179">
        <v>39.130000000000003</v>
      </c>
      <c r="C60" s="173" t="s">
        <v>186</v>
      </c>
      <c r="D60" s="173" t="s">
        <v>189</v>
      </c>
      <c r="E60" s="174" t="s">
        <v>176</v>
      </c>
      <c r="F60" s="1"/>
    </row>
    <row r="61" spans="1:6" s="87" customFormat="1" x14ac:dyDescent="0.2">
      <c r="A61" s="170" t="s">
        <v>251</v>
      </c>
      <c r="B61" s="179">
        <f>28.61+28.52</f>
        <v>57.129999999999995</v>
      </c>
      <c r="C61" s="173" t="s">
        <v>186</v>
      </c>
      <c r="D61" s="173" t="s">
        <v>184</v>
      </c>
      <c r="E61" s="174" t="s">
        <v>176</v>
      </c>
      <c r="F61" s="1"/>
    </row>
    <row r="62" spans="1:6" s="87" customFormat="1" x14ac:dyDescent="0.2">
      <c r="A62" s="170">
        <v>43752</v>
      </c>
      <c r="B62" s="179">
        <v>86.96</v>
      </c>
      <c r="C62" s="173" t="s">
        <v>190</v>
      </c>
      <c r="D62" s="173" t="s">
        <v>181</v>
      </c>
      <c r="E62" s="174" t="s">
        <v>182</v>
      </c>
      <c r="F62" s="1"/>
    </row>
    <row r="63" spans="1:6" s="87" customFormat="1" ht="25.5" x14ac:dyDescent="0.2">
      <c r="A63" s="170" t="s">
        <v>262</v>
      </c>
      <c r="B63" s="179">
        <v>484.85</v>
      </c>
      <c r="C63" s="173" t="s">
        <v>260</v>
      </c>
      <c r="D63" s="173" t="s">
        <v>275</v>
      </c>
      <c r="E63" s="174" t="s">
        <v>178</v>
      </c>
      <c r="F63" s="1"/>
    </row>
    <row r="64" spans="1:6" s="87" customFormat="1" x14ac:dyDescent="0.2">
      <c r="A64" s="170" t="s">
        <v>262</v>
      </c>
      <c r="B64" s="179">
        <v>181.33</v>
      </c>
      <c r="C64" s="173" t="s">
        <v>186</v>
      </c>
      <c r="D64" s="173" t="s">
        <v>259</v>
      </c>
      <c r="E64" s="174" t="s">
        <v>178</v>
      </c>
      <c r="F64" s="1"/>
    </row>
    <row r="65" spans="1:6" s="87" customFormat="1" x14ac:dyDescent="0.2">
      <c r="A65" s="170" t="s">
        <v>262</v>
      </c>
      <c r="B65" s="179">
        <v>45.91</v>
      </c>
      <c r="C65" s="173" t="s">
        <v>186</v>
      </c>
      <c r="D65" s="173" t="s">
        <v>175</v>
      </c>
      <c r="E65" s="174" t="s">
        <v>178</v>
      </c>
      <c r="F65" s="1"/>
    </row>
    <row r="66" spans="1:6" s="87" customFormat="1" x14ac:dyDescent="0.2">
      <c r="A66" s="170">
        <v>43762</v>
      </c>
      <c r="B66" s="179">
        <v>871.78</v>
      </c>
      <c r="C66" s="173" t="s">
        <v>253</v>
      </c>
      <c r="D66" s="173" t="s">
        <v>274</v>
      </c>
      <c r="E66" s="174" t="s">
        <v>176</v>
      </c>
      <c r="F66" s="1"/>
    </row>
    <row r="67" spans="1:6" s="87" customFormat="1" x14ac:dyDescent="0.2">
      <c r="A67" s="171">
        <v>43762</v>
      </c>
      <c r="B67" s="179">
        <f>38.43+31.22</f>
        <v>69.650000000000006</v>
      </c>
      <c r="C67" s="173" t="s">
        <v>187</v>
      </c>
      <c r="D67" s="173" t="s">
        <v>184</v>
      </c>
      <c r="E67" s="174" t="s">
        <v>176</v>
      </c>
      <c r="F67" s="1"/>
    </row>
    <row r="68" spans="1:6" s="87" customFormat="1" x14ac:dyDescent="0.2">
      <c r="A68" s="170">
        <v>43768</v>
      </c>
      <c r="B68" s="179">
        <v>620.04999999999995</v>
      </c>
      <c r="C68" s="173" t="s">
        <v>276</v>
      </c>
      <c r="D68" s="173" t="s">
        <v>274</v>
      </c>
      <c r="E68" s="174" t="s">
        <v>176</v>
      </c>
      <c r="F68" s="1"/>
    </row>
    <row r="69" spans="1:6" s="87" customFormat="1" x14ac:dyDescent="0.2">
      <c r="A69" s="170">
        <v>43768</v>
      </c>
      <c r="B69" s="179">
        <v>38.26</v>
      </c>
      <c r="C69" s="173" t="s">
        <v>187</v>
      </c>
      <c r="D69" s="173" t="s">
        <v>175</v>
      </c>
      <c r="E69" s="174" t="s">
        <v>176</v>
      </c>
      <c r="F69" s="1"/>
    </row>
    <row r="70" spans="1:6" s="87" customFormat="1" ht="25.5" x14ac:dyDescent="0.2">
      <c r="A70" s="170" t="s">
        <v>254</v>
      </c>
      <c r="B70" s="179">
        <v>176.96</v>
      </c>
      <c r="C70" s="173" t="s">
        <v>269</v>
      </c>
      <c r="D70" s="173" t="s">
        <v>267</v>
      </c>
      <c r="E70" s="174" t="s">
        <v>256</v>
      </c>
      <c r="F70" s="1"/>
    </row>
    <row r="71" spans="1:6" s="87" customFormat="1" x14ac:dyDescent="0.2">
      <c r="A71" s="170" t="s">
        <v>254</v>
      </c>
      <c r="B71" s="179">
        <v>150.30000000000001</v>
      </c>
      <c r="C71" s="173" t="s">
        <v>268</v>
      </c>
      <c r="D71" s="173" t="s">
        <v>259</v>
      </c>
      <c r="E71" s="174" t="s">
        <v>256</v>
      </c>
      <c r="F71" s="1"/>
    </row>
    <row r="72" spans="1:6" s="87" customFormat="1" x14ac:dyDescent="0.2">
      <c r="A72" s="170" t="s">
        <v>254</v>
      </c>
      <c r="B72" s="179">
        <v>48.26</v>
      </c>
      <c r="C72" s="173" t="s">
        <v>268</v>
      </c>
      <c r="D72" s="173" t="s">
        <v>255</v>
      </c>
      <c r="E72" s="174" t="s">
        <v>256</v>
      </c>
      <c r="F72" s="1"/>
    </row>
    <row r="73" spans="1:6" s="87" customFormat="1" x14ac:dyDescent="0.2">
      <c r="A73" s="170" t="s">
        <v>254</v>
      </c>
      <c r="B73" s="179">
        <v>39.130000000000003</v>
      </c>
      <c r="C73" s="173" t="s">
        <v>268</v>
      </c>
      <c r="D73" s="173" t="s">
        <v>189</v>
      </c>
      <c r="E73" s="174" t="s">
        <v>256</v>
      </c>
      <c r="F73" s="1"/>
    </row>
    <row r="74" spans="1:6" s="87" customFormat="1" x14ac:dyDescent="0.2">
      <c r="A74" s="170">
        <v>43773</v>
      </c>
      <c r="B74" s="179">
        <v>387.08</v>
      </c>
      <c r="C74" s="173" t="s">
        <v>261</v>
      </c>
      <c r="D74" s="173" t="s">
        <v>275</v>
      </c>
      <c r="E74" s="174" t="s">
        <v>178</v>
      </c>
      <c r="F74" s="1"/>
    </row>
    <row r="75" spans="1:6" s="87" customFormat="1" x14ac:dyDescent="0.2">
      <c r="A75" s="170">
        <v>43773</v>
      </c>
      <c r="B75" s="179">
        <f>40.7+45.57</f>
        <v>86.27000000000001</v>
      </c>
      <c r="C75" s="173" t="s">
        <v>268</v>
      </c>
      <c r="D75" s="173" t="s">
        <v>184</v>
      </c>
      <c r="E75" s="174" t="s">
        <v>178</v>
      </c>
      <c r="F75" s="1"/>
    </row>
    <row r="76" spans="1:6" s="87" customFormat="1" x14ac:dyDescent="0.2">
      <c r="A76" s="170">
        <v>43775</v>
      </c>
      <c r="B76" s="172">
        <v>86.96</v>
      </c>
      <c r="C76" s="173" t="s">
        <v>190</v>
      </c>
      <c r="D76" s="173" t="s">
        <v>181</v>
      </c>
      <c r="E76" s="174" t="s">
        <v>182</v>
      </c>
      <c r="F76" s="1"/>
    </row>
    <row r="77" spans="1:6" s="87" customFormat="1" ht="38.25" x14ac:dyDescent="0.2">
      <c r="A77" s="170" t="s">
        <v>258</v>
      </c>
      <c r="B77" s="179">
        <v>451.37</v>
      </c>
      <c r="C77" s="173" t="s">
        <v>263</v>
      </c>
      <c r="D77" s="173" t="s">
        <v>274</v>
      </c>
      <c r="E77" s="174" t="s">
        <v>176</v>
      </c>
      <c r="F77" s="1"/>
    </row>
    <row r="78" spans="1:6" s="87" customFormat="1" x14ac:dyDescent="0.2">
      <c r="A78" s="170" t="s">
        <v>258</v>
      </c>
      <c r="B78" s="179">
        <v>176.33</v>
      </c>
      <c r="C78" s="173" t="s">
        <v>186</v>
      </c>
      <c r="D78" s="173" t="s">
        <v>259</v>
      </c>
      <c r="E78" s="174" t="s">
        <v>176</v>
      </c>
      <c r="F78" s="1"/>
    </row>
    <row r="79" spans="1:6" s="87" customFormat="1" x14ac:dyDescent="0.2">
      <c r="A79" s="170" t="s">
        <v>258</v>
      </c>
      <c r="B79" s="179">
        <f>30.35+34.43</f>
        <v>64.78</v>
      </c>
      <c r="C79" s="173" t="s">
        <v>186</v>
      </c>
      <c r="D79" s="173" t="s">
        <v>184</v>
      </c>
      <c r="E79" s="174" t="s">
        <v>176</v>
      </c>
      <c r="F79" s="1"/>
    </row>
    <row r="80" spans="1:6" s="87" customFormat="1" ht="63.75" x14ac:dyDescent="0.2">
      <c r="A80" s="170" t="s">
        <v>273</v>
      </c>
      <c r="B80" s="179">
        <v>888.75</v>
      </c>
      <c r="C80" s="173" t="s">
        <v>264</v>
      </c>
      <c r="D80" s="173" t="s">
        <v>270</v>
      </c>
      <c r="E80" s="174" t="s">
        <v>271</v>
      </c>
      <c r="F80" s="1"/>
    </row>
    <row r="81" spans="1:6" s="87" customFormat="1" x14ac:dyDescent="0.2">
      <c r="A81" s="170" t="s">
        <v>273</v>
      </c>
      <c r="B81" s="179">
        <v>348.82</v>
      </c>
      <c r="C81" s="173" t="s">
        <v>272</v>
      </c>
      <c r="D81" s="173" t="s">
        <v>277</v>
      </c>
      <c r="E81" s="174" t="s">
        <v>278</v>
      </c>
      <c r="F81" s="1"/>
    </row>
    <row r="82" spans="1:6" s="87" customFormat="1" x14ac:dyDescent="0.2">
      <c r="A82" s="170">
        <v>43781</v>
      </c>
      <c r="B82" s="179">
        <v>255.22</v>
      </c>
      <c r="C82" s="173" t="s">
        <v>272</v>
      </c>
      <c r="D82" s="173" t="s">
        <v>265</v>
      </c>
      <c r="E82" s="174" t="s">
        <v>174</v>
      </c>
      <c r="F82" s="1"/>
    </row>
    <row r="83" spans="1:6" s="87" customFormat="1" x14ac:dyDescent="0.2">
      <c r="A83" s="170">
        <v>43782</v>
      </c>
      <c r="B83" s="179">
        <v>20.43</v>
      </c>
      <c r="C83" s="173" t="s">
        <v>272</v>
      </c>
      <c r="D83" s="173" t="s">
        <v>189</v>
      </c>
      <c r="E83" s="174" t="s">
        <v>174</v>
      </c>
      <c r="F83" s="1"/>
    </row>
    <row r="84" spans="1:6" s="87" customFormat="1" x14ac:dyDescent="0.2">
      <c r="A84" s="170">
        <v>43784</v>
      </c>
      <c r="B84" s="179">
        <v>440.82</v>
      </c>
      <c r="C84" s="173" t="s">
        <v>295</v>
      </c>
      <c r="D84" s="173" t="s">
        <v>199</v>
      </c>
      <c r="E84" s="174" t="s">
        <v>200</v>
      </c>
      <c r="F84" s="1"/>
    </row>
    <row r="85" spans="1:6" s="87" customFormat="1" ht="25.5" x14ac:dyDescent="0.2">
      <c r="A85" s="170" t="s">
        <v>303</v>
      </c>
      <c r="B85" s="179">
        <v>323.89999999999998</v>
      </c>
      <c r="C85" s="173" t="s">
        <v>304</v>
      </c>
      <c r="D85" s="173" t="s">
        <v>173</v>
      </c>
      <c r="E85" s="174" t="s">
        <v>174</v>
      </c>
      <c r="F85" s="1"/>
    </row>
    <row r="86" spans="1:6" s="87" customFormat="1" x14ac:dyDescent="0.2">
      <c r="A86" s="170" t="s">
        <v>303</v>
      </c>
      <c r="B86" s="179">
        <v>42.5</v>
      </c>
      <c r="C86" s="173" t="s">
        <v>214</v>
      </c>
      <c r="D86" s="173" t="s">
        <v>189</v>
      </c>
      <c r="E86" s="174" t="s">
        <v>174</v>
      </c>
      <c r="F86" s="1"/>
    </row>
    <row r="87" spans="1:6" s="87" customFormat="1" x14ac:dyDescent="0.2">
      <c r="A87" s="170">
        <v>43808</v>
      </c>
      <c r="B87" s="179">
        <v>346.18</v>
      </c>
      <c r="C87" s="173" t="s">
        <v>177</v>
      </c>
      <c r="D87" s="173" t="s">
        <v>291</v>
      </c>
      <c r="E87" s="174" t="s">
        <v>178</v>
      </c>
      <c r="F87" s="1"/>
    </row>
    <row r="88" spans="1:6" s="87" customFormat="1" x14ac:dyDescent="0.2">
      <c r="A88" s="170">
        <v>43808</v>
      </c>
      <c r="B88" s="179">
        <f>71.22+50.17</f>
        <v>121.39</v>
      </c>
      <c r="C88" s="173" t="s">
        <v>187</v>
      </c>
      <c r="D88" s="173" t="s">
        <v>184</v>
      </c>
      <c r="E88" s="174" t="s">
        <v>279</v>
      </c>
      <c r="F88" s="1"/>
    </row>
    <row r="89" spans="1:6" s="87" customFormat="1" ht="25.5" x14ac:dyDescent="0.2">
      <c r="A89" s="170">
        <v>43811</v>
      </c>
      <c r="B89" s="179">
        <v>627.65</v>
      </c>
      <c r="C89" s="173" t="s">
        <v>220</v>
      </c>
      <c r="D89" s="173" t="s">
        <v>290</v>
      </c>
      <c r="E89" s="174" t="s">
        <v>176</v>
      </c>
      <c r="F89" s="1"/>
    </row>
    <row r="90" spans="1:6" s="87" customFormat="1" x14ac:dyDescent="0.2">
      <c r="A90" s="170">
        <v>43811</v>
      </c>
      <c r="B90" s="179">
        <v>45.22</v>
      </c>
      <c r="C90" s="173" t="s">
        <v>186</v>
      </c>
      <c r="D90" s="173" t="s">
        <v>175</v>
      </c>
      <c r="E90" s="174" t="s">
        <v>176</v>
      </c>
      <c r="F90" s="1"/>
    </row>
    <row r="91" spans="1:6" s="87" customFormat="1" x14ac:dyDescent="0.2">
      <c r="A91" s="170">
        <v>43811</v>
      </c>
      <c r="B91" s="179">
        <v>52</v>
      </c>
      <c r="C91" s="173" t="s">
        <v>186</v>
      </c>
      <c r="D91" s="173" t="s">
        <v>175</v>
      </c>
      <c r="E91" s="174" t="s">
        <v>176</v>
      </c>
      <c r="F91" s="1"/>
    </row>
    <row r="92" spans="1:6" s="87" customFormat="1" x14ac:dyDescent="0.2">
      <c r="A92" s="170">
        <v>43815</v>
      </c>
      <c r="B92" s="179">
        <v>323.89999999999998</v>
      </c>
      <c r="C92" s="173" t="s">
        <v>172</v>
      </c>
      <c r="D92" s="173" t="s">
        <v>173</v>
      </c>
      <c r="E92" s="174" t="s">
        <v>174</v>
      </c>
      <c r="F92" s="1"/>
    </row>
    <row r="93" spans="1:6" s="87" customFormat="1" x14ac:dyDescent="0.2">
      <c r="A93" s="171">
        <v>43873</v>
      </c>
      <c r="B93" s="172">
        <v>20.78</v>
      </c>
      <c r="C93" s="173" t="s">
        <v>183</v>
      </c>
      <c r="D93" s="173" t="s">
        <v>191</v>
      </c>
      <c r="E93" s="174" t="s">
        <v>176</v>
      </c>
      <c r="F93" s="1"/>
    </row>
    <row r="94" spans="1:6" s="87" customFormat="1" ht="51" x14ac:dyDescent="0.2">
      <c r="A94" s="170" t="s">
        <v>225</v>
      </c>
      <c r="B94" s="179">
        <v>576.95000000000005</v>
      </c>
      <c r="C94" s="173" t="s">
        <v>219</v>
      </c>
      <c r="D94" s="173" t="s">
        <v>274</v>
      </c>
      <c r="E94" s="174" t="s">
        <v>176</v>
      </c>
      <c r="F94" s="1"/>
    </row>
    <row r="95" spans="1:6" s="87" customFormat="1" x14ac:dyDescent="0.2">
      <c r="A95" s="170" t="s">
        <v>225</v>
      </c>
      <c r="B95" s="179">
        <v>545.23</v>
      </c>
      <c r="C95" s="173" t="s">
        <v>186</v>
      </c>
      <c r="D95" s="173" t="s">
        <v>277</v>
      </c>
      <c r="E95" s="174" t="s">
        <v>176</v>
      </c>
      <c r="F95" s="1"/>
    </row>
    <row r="96" spans="1:6" s="87" customFormat="1" x14ac:dyDescent="0.2">
      <c r="A96" s="170" t="s">
        <v>225</v>
      </c>
      <c r="B96" s="179">
        <v>40</v>
      </c>
      <c r="C96" s="173" t="s">
        <v>186</v>
      </c>
      <c r="D96" s="173" t="s">
        <v>181</v>
      </c>
      <c r="E96" s="174" t="s">
        <v>182</v>
      </c>
      <c r="F96" s="1"/>
    </row>
    <row r="97" spans="1:6" s="87" customFormat="1" ht="25.5" x14ac:dyDescent="0.2">
      <c r="A97" s="170">
        <v>43880</v>
      </c>
      <c r="B97" s="179">
        <v>576.95000000000005</v>
      </c>
      <c r="C97" s="173" t="s">
        <v>185</v>
      </c>
      <c r="D97" s="173" t="s">
        <v>274</v>
      </c>
      <c r="E97" s="174" t="s">
        <v>176</v>
      </c>
      <c r="F97" s="1"/>
    </row>
    <row r="98" spans="1:6" s="87" customFormat="1" x14ac:dyDescent="0.2">
      <c r="A98" s="170">
        <v>43880</v>
      </c>
      <c r="B98" s="179">
        <v>48.87</v>
      </c>
      <c r="C98" s="173" t="s">
        <v>186</v>
      </c>
      <c r="D98" s="173" t="s">
        <v>175</v>
      </c>
      <c r="E98" s="174" t="s">
        <v>176</v>
      </c>
      <c r="F98" s="1"/>
    </row>
    <row r="99" spans="1:6" s="87" customFormat="1" x14ac:dyDescent="0.2">
      <c r="A99" s="170">
        <v>43880</v>
      </c>
      <c r="B99" s="179">
        <v>19.13</v>
      </c>
      <c r="C99" s="173" t="s">
        <v>186</v>
      </c>
      <c r="D99" s="173" t="s">
        <v>181</v>
      </c>
      <c r="E99" s="174" t="s">
        <v>182</v>
      </c>
      <c r="F99" s="1"/>
    </row>
    <row r="100" spans="1:6" s="87" customFormat="1" ht="25.5" x14ac:dyDescent="0.2">
      <c r="A100" s="170" t="s">
        <v>221</v>
      </c>
      <c r="B100" s="179">
        <v>78.260000000000005</v>
      </c>
      <c r="C100" s="173" t="s">
        <v>243</v>
      </c>
      <c r="D100" s="173" t="s">
        <v>188</v>
      </c>
      <c r="E100" s="174" t="s">
        <v>174</v>
      </c>
      <c r="F100" s="1"/>
    </row>
    <row r="101" spans="1:6" s="87" customFormat="1" x14ac:dyDescent="0.2">
      <c r="A101" s="170" t="s">
        <v>221</v>
      </c>
      <c r="B101" s="179">
        <v>156.29</v>
      </c>
      <c r="C101" s="173" t="s">
        <v>186</v>
      </c>
      <c r="D101" s="173" t="s">
        <v>259</v>
      </c>
      <c r="E101" s="174" t="s">
        <v>174</v>
      </c>
      <c r="F101" s="1"/>
    </row>
    <row r="102" spans="1:6" s="87" customFormat="1" x14ac:dyDescent="0.2">
      <c r="A102" s="170" t="s">
        <v>222</v>
      </c>
      <c r="B102" s="179">
        <v>323.89999999999998</v>
      </c>
      <c r="C102" s="173" t="s">
        <v>223</v>
      </c>
      <c r="D102" s="173" t="s">
        <v>173</v>
      </c>
      <c r="E102" s="174" t="s">
        <v>174</v>
      </c>
      <c r="F102" s="1"/>
    </row>
    <row r="103" spans="1:6" s="87" customFormat="1" ht="25.5" x14ac:dyDescent="0.2">
      <c r="A103" s="170" t="s">
        <v>224</v>
      </c>
      <c r="B103" s="179">
        <v>514.14</v>
      </c>
      <c r="C103" s="173" t="s">
        <v>227</v>
      </c>
      <c r="D103" s="173" t="s">
        <v>280</v>
      </c>
      <c r="E103" s="174" t="s">
        <v>228</v>
      </c>
      <c r="F103" s="1"/>
    </row>
    <row r="104" spans="1:6" s="87" customFormat="1" x14ac:dyDescent="0.2">
      <c r="A104" s="170" t="s">
        <v>224</v>
      </c>
      <c r="B104" s="179">
        <f>40.09+51.3</f>
        <v>91.39</v>
      </c>
      <c r="C104" s="173" t="s">
        <v>186</v>
      </c>
      <c r="D104" s="173" t="s">
        <v>184</v>
      </c>
      <c r="E104" s="174" t="s">
        <v>228</v>
      </c>
      <c r="F104" s="1"/>
    </row>
    <row r="105" spans="1:6" s="87" customFormat="1" x14ac:dyDescent="0.2">
      <c r="A105" s="170" t="s">
        <v>224</v>
      </c>
      <c r="B105" s="179">
        <v>179.33</v>
      </c>
      <c r="C105" s="173" t="s">
        <v>186</v>
      </c>
      <c r="D105" s="173" t="s">
        <v>259</v>
      </c>
      <c r="E105" s="174" t="s">
        <v>178</v>
      </c>
      <c r="F105" s="1"/>
    </row>
    <row r="106" spans="1:6" s="87" customFormat="1" x14ac:dyDescent="0.2">
      <c r="A106" s="170" t="s">
        <v>224</v>
      </c>
      <c r="B106" s="179">
        <v>35.65</v>
      </c>
      <c r="C106" s="173" t="s">
        <v>186</v>
      </c>
      <c r="D106" s="173" t="s">
        <v>189</v>
      </c>
      <c r="E106" s="174" t="s">
        <v>178</v>
      </c>
      <c r="F106" s="1"/>
    </row>
    <row r="107" spans="1:6" s="87" customFormat="1" x14ac:dyDescent="0.2">
      <c r="A107" s="170" t="s">
        <v>224</v>
      </c>
      <c r="B107" s="179">
        <v>29.57</v>
      </c>
      <c r="C107" s="173" t="s">
        <v>186</v>
      </c>
      <c r="D107" s="173" t="s">
        <v>181</v>
      </c>
      <c r="E107" s="174" t="s">
        <v>182</v>
      </c>
      <c r="F107" s="1"/>
    </row>
    <row r="108" spans="1:6" s="87" customFormat="1" ht="25.5" x14ac:dyDescent="0.2">
      <c r="A108" s="170" t="s">
        <v>229</v>
      </c>
      <c r="B108" s="179">
        <v>528.91</v>
      </c>
      <c r="C108" s="173" t="s">
        <v>192</v>
      </c>
      <c r="D108" s="173" t="s">
        <v>193</v>
      </c>
      <c r="E108" s="174" t="s">
        <v>194</v>
      </c>
      <c r="F108" s="1"/>
    </row>
    <row r="109" spans="1:6" s="87" customFormat="1" x14ac:dyDescent="0.2">
      <c r="A109" s="170" t="s">
        <v>229</v>
      </c>
      <c r="B109" s="179">
        <v>553.20000000000005</v>
      </c>
      <c r="C109" s="173" t="s">
        <v>231</v>
      </c>
      <c r="D109" s="173" t="s">
        <v>281</v>
      </c>
      <c r="E109" s="174" t="s">
        <v>194</v>
      </c>
      <c r="F109" s="1"/>
    </row>
    <row r="110" spans="1:6" s="87" customFormat="1" x14ac:dyDescent="0.2">
      <c r="A110" s="170" t="s">
        <v>229</v>
      </c>
      <c r="B110" s="179">
        <v>44.48</v>
      </c>
      <c r="C110" s="173" t="s">
        <v>231</v>
      </c>
      <c r="D110" s="173" t="s">
        <v>213</v>
      </c>
      <c r="E110" s="174" t="s">
        <v>194</v>
      </c>
      <c r="F110" s="1"/>
    </row>
    <row r="111" spans="1:6" s="87" customFormat="1" ht="25.5" x14ac:dyDescent="0.2">
      <c r="A111" s="170" t="s">
        <v>218</v>
      </c>
      <c r="B111" s="179">
        <v>528.91</v>
      </c>
      <c r="C111" s="173" t="s">
        <v>197</v>
      </c>
      <c r="D111" s="173" t="s">
        <v>195</v>
      </c>
      <c r="E111" s="174" t="s">
        <v>196</v>
      </c>
      <c r="F111" s="1"/>
    </row>
    <row r="112" spans="1:6" s="87" customFormat="1" x14ac:dyDescent="0.2">
      <c r="A112" s="170" t="s">
        <v>218</v>
      </c>
      <c r="B112" s="179">
        <v>415.32</v>
      </c>
      <c r="C112" s="173" t="s">
        <v>217</v>
      </c>
      <c r="D112" s="173" t="s">
        <v>282</v>
      </c>
      <c r="E112" s="174" t="s">
        <v>196</v>
      </c>
      <c r="F112" s="1"/>
    </row>
    <row r="113" spans="1:6" s="87" customFormat="1" x14ac:dyDescent="0.2">
      <c r="A113" s="170" t="s">
        <v>218</v>
      </c>
      <c r="B113" s="179">
        <f>9.89+33.59+21.99</f>
        <v>65.47</v>
      </c>
      <c r="C113" s="173" t="s">
        <v>217</v>
      </c>
      <c r="D113" s="173" t="s">
        <v>216</v>
      </c>
      <c r="E113" s="174" t="s">
        <v>196</v>
      </c>
      <c r="F113" s="1"/>
    </row>
    <row r="114" spans="1:6" s="87" customFormat="1" x14ac:dyDescent="0.2">
      <c r="A114" s="170" t="s">
        <v>289</v>
      </c>
      <c r="B114" s="179">
        <v>440.03</v>
      </c>
      <c r="C114" s="173" t="s">
        <v>198</v>
      </c>
      <c r="D114" s="173" t="s">
        <v>199</v>
      </c>
      <c r="E114" s="174" t="s">
        <v>200</v>
      </c>
      <c r="F114" s="1"/>
    </row>
    <row r="115" spans="1:6" s="87" customFormat="1" x14ac:dyDescent="0.2">
      <c r="A115" s="170" t="s">
        <v>289</v>
      </c>
      <c r="B115" s="179">
        <v>320.72000000000003</v>
      </c>
      <c r="C115" s="173" t="s">
        <v>283</v>
      </c>
      <c r="D115" s="173" t="s">
        <v>259</v>
      </c>
      <c r="E115" s="174" t="s">
        <v>200</v>
      </c>
      <c r="F115" s="1"/>
    </row>
    <row r="116" spans="1:6" s="87" customFormat="1" x14ac:dyDescent="0.2">
      <c r="A116" s="170" t="s">
        <v>289</v>
      </c>
      <c r="B116" s="179">
        <v>141.56</v>
      </c>
      <c r="C116" s="173" t="s">
        <v>283</v>
      </c>
      <c r="D116" s="173" t="s">
        <v>308</v>
      </c>
      <c r="E116" s="174" t="s">
        <v>200</v>
      </c>
      <c r="F116" s="1"/>
    </row>
    <row r="117" spans="1:6" s="87" customFormat="1" x14ac:dyDescent="0.2">
      <c r="A117" s="170" t="s">
        <v>226</v>
      </c>
      <c r="B117" s="179">
        <v>322.64</v>
      </c>
      <c r="C117" s="173" t="s">
        <v>201</v>
      </c>
      <c r="D117" s="173" t="s">
        <v>173</v>
      </c>
      <c r="E117" s="174" t="s">
        <v>174</v>
      </c>
      <c r="F117" s="1"/>
    </row>
    <row r="118" spans="1:6" s="87" customFormat="1" x14ac:dyDescent="0.2">
      <c r="A118" s="170" t="s">
        <v>226</v>
      </c>
      <c r="B118" s="172">
        <f>25.65+27.55</f>
        <v>53.2</v>
      </c>
      <c r="C118" s="173" t="s">
        <v>214</v>
      </c>
      <c r="D118" s="173" t="s">
        <v>215</v>
      </c>
      <c r="E118" s="174" t="s">
        <v>174</v>
      </c>
      <c r="F118" s="1"/>
    </row>
    <row r="119" spans="1:6" s="87" customFormat="1" x14ac:dyDescent="0.2">
      <c r="A119" s="170" t="s">
        <v>203</v>
      </c>
      <c r="B119" s="172">
        <v>203.53</v>
      </c>
      <c r="C119" s="159" t="s">
        <v>309</v>
      </c>
      <c r="D119" s="159" t="s">
        <v>310</v>
      </c>
      <c r="E119" s="160" t="s">
        <v>208</v>
      </c>
      <c r="F119" s="1"/>
    </row>
    <row r="120" spans="1:6" s="87" customFormat="1" x14ac:dyDescent="0.2">
      <c r="A120" s="171"/>
      <c r="B120" s="172"/>
      <c r="C120" s="159"/>
      <c r="D120" s="159"/>
      <c r="E120" s="160"/>
      <c r="F120" s="1"/>
    </row>
    <row r="121" spans="1:6" s="87" customFormat="1" x14ac:dyDescent="0.2">
      <c r="A121" s="157"/>
      <c r="B121" s="158"/>
      <c r="C121" s="159"/>
      <c r="D121" s="159"/>
      <c r="E121" s="160"/>
      <c r="F121" s="1"/>
    </row>
    <row r="122" spans="1:6" s="87" customFormat="1" hidden="1" x14ac:dyDescent="0.2">
      <c r="A122" s="147"/>
      <c r="B122" s="148"/>
      <c r="C122" s="149"/>
      <c r="D122" s="149"/>
      <c r="E122" s="150"/>
      <c r="F122" s="1"/>
    </row>
    <row r="123" spans="1:6" ht="19.5" customHeight="1" x14ac:dyDescent="0.2">
      <c r="A123" s="107" t="s">
        <v>125</v>
      </c>
      <c r="B123" s="108">
        <f>SUM(B27:B122)</f>
        <v>23228.399999999998</v>
      </c>
      <c r="C123" s="168" t="str">
        <f>IF(SUBTOTAL(3,B27:B122)=SUBTOTAL(103,B27:B122),'Summary and sign-off'!$A$48,'Summary and sign-off'!$A$49)</f>
        <v>Check - there are no hidden rows with data</v>
      </c>
      <c r="D123" s="189" t="str">
        <f>IF('Summary and sign-off'!F56='Summary and sign-off'!F54,'Summary and sign-off'!A51,'Summary and sign-off'!A50)</f>
        <v>Check - each entry provides sufficient information</v>
      </c>
      <c r="E123" s="189"/>
      <c r="F123" s="46"/>
    </row>
    <row r="124" spans="1:6" ht="10.5" customHeight="1" x14ac:dyDescent="0.2">
      <c r="A124" s="27"/>
      <c r="B124" s="22"/>
      <c r="C124" s="27"/>
      <c r="D124" s="27"/>
      <c r="E124" s="27"/>
      <c r="F124" s="27"/>
    </row>
    <row r="125" spans="1:6" ht="24.75" customHeight="1" x14ac:dyDescent="0.2">
      <c r="A125" s="190" t="s">
        <v>126</v>
      </c>
      <c r="B125" s="190"/>
      <c r="C125" s="190"/>
      <c r="D125" s="190"/>
      <c r="E125" s="190"/>
      <c r="F125" s="46"/>
    </row>
    <row r="126" spans="1:6" ht="27" customHeight="1" x14ac:dyDescent="0.2">
      <c r="A126" s="35" t="s">
        <v>117</v>
      </c>
      <c r="B126" s="35" t="s">
        <v>62</v>
      </c>
      <c r="C126" s="35" t="s">
        <v>127</v>
      </c>
      <c r="D126" s="35" t="s">
        <v>128</v>
      </c>
      <c r="E126" s="35" t="s">
        <v>121</v>
      </c>
      <c r="F126" s="49"/>
    </row>
    <row r="127" spans="1:6" s="87" customFormat="1" hidden="1" x14ac:dyDescent="0.2">
      <c r="A127" s="133"/>
      <c r="B127" s="134"/>
      <c r="C127" s="135"/>
      <c r="D127" s="135"/>
      <c r="E127" s="136"/>
      <c r="F127" s="1"/>
    </row>
    <row r="128" spans="1:6" s="87" customFormat="1" x14ac:dyDescent="0.2">
      <c r="A128" s="157"/>
      <c r="B128" s="158"/>
      <c r="C128" s="159"/>
      <c r="D128" s="159"/>
      <c r="E128" s="160"/>
      <c r="F128" s="1"/>
    </row>
    <row r="129" spans="1:6" s="87" customFormat="1" x14ac:dyDescent="0.2">
      <c r="A129" s="171">
        <v>43727</v>
      </c>
      <c r="B129" s="172">
        <v>39.130000000000003</v>
      </c>
      <c r="C129" s="173" t="s">
        <v>246</v>
      </c>
      <c r="D129" s="173" t="s">
        <v>189</v>
      </c>
      <c r="E129" s="160" t="s">
        <v>180</v>
      </c>
      <c r="F129" s="1"/>
    </row>
    <row r="130" spans="1:6" s="87" customFormat="1" x14ac:dyDescent="0.2">
      <c r="A130" s="157"/>
      <c r="B130" s="158"/>
      <c r="C130" s="159"/>
      <c r="D130" s="159"/>
      <c r="E130" s="160"/>
      <c r="F130" s="1"/>
    </row>
    <row r="131" spans="1:6" s="87" customFormat="1" x14ac:dyDescent="0.2">
      <c r="A131" s="157"/>
      <c r="B131" s="158"/>
      <c r="C131" s="159"/>
      <c r="D131" s="159"/>
      <c r="E131" s="160"/>
      <c r="F131" s="1"/>
    </row>
    <row r="132" spans="1:6" s="87" customFormat="1" x14ac:dyDescent="0.2">
      <c r="A132" s="157"/>
      <c r="B132" s="158"/>
      <c r="C132" s="159"/>
      <c r="D132" s="159"/>
      <c r="E132" s="160"/>
      <c r="F132" s="1"/>
    </row>
    <row r="133" spans="1:6" s="87" customFormat="1" hidden="1" x14ac:dyDescent="0.2">
      <c r="A133" s="133"/>
      <c r="B133" s="134"/>
      <c r="C133" s="135"/>
      <c r="D133" s="135"/>
      <c r="E133" s="136"/>
      <c r="F133" s="1"/>
    </row>
    <row r="134" spans="1:6" ht="19.5" customHeight="1" x14ac:dyDescent="0.2">
      <c r="A134" s="107" t="s">
        <v>129</v>
      </c>
      <c r="B134" s="108">
        <f>SUM(B127:B133)</f>
        <v>39.130000000000003</v>
      </c>
      <c r="C134" s="168" t="str">
        <f>IF(SUBTOTAL(3,B127:B133)=SUBTOTAL(103,B127:B133),'Summary and sign-off'!$A$48,'Summary and sign-off'!$A$49)</f>
        <v>Check - there are no hidden rows with data</v>
      </c>
      <c r="D134" s="189" t="str">
        <f>IF('Summary and sign-off'!F57='Summary and sign-off'!F54,'Summary and sign-off'!A51,'Summary and sign-off'!A50)</f>
        <v>Check - each entry provides sufficient information</v>
      </c>
      <c r="E134" s="189"/>
      <c r="F134" s="46"/>
    </row>
    <row r="135" spans="1:6" ht="10.5" customHeight="1" x14ac:dyDescent="0.2">
      <c r="A135" s="27"/>
      <c r="B135" s="92"/>
      <c r="C135" s="22"/>
      <c r="D135" s="27"/>
      <c r="E135" s="27"/>
      <c r="F135" s="27"/>
    </row>
    <row r="136" spans="1:6" ht="34.5" customHeight="1" x14ac:dyDescent="0.2">
      <c r="A136" s="50" t="s">
        <v>130</v>
      </c>
      <c r="B136" s="93">
        <f>B23+B123+B134</f>
        <v>26383.66</v>
      </c>
      <c r="C136" s="51"/>
      <c r="D136" s="51"/>
      <c r="E136" s="51"/>
      <c r="F136" s="26"/>
    </row>
    <row r="137" spans="1:6" x14ac:dyDescent="0.2">
      <c r="A137" s="27"/>
      <c r="B137" s="22"/>
      <c r="C137" s="27"/>
      <c r="D137" s="27"/>
      <c r="E137" s="27"/>
      <c r="F137" s="27"/>
    </row>
    <row r="138" spans="1:6" x14ac:dyDescent="0.2">
      <c r="A138" s="52" t="s">
        <v>73</v>
      </c>
      <c r="B138" s="25"/>
      <c r="C138" s="26"/>
      <c r="D138" s="26"/>
      <c r="E138" s="26"/>
      <c r="F138" s="27"/>
    </row>
    <row r="139" spans="1:6" ht="12.6" customHeight="1" x14ac:dyDescent="0.2">
      <c r="A139" s="23" t="s">
        <v>131</v>
      </c>
      <c r="B139" s="53"/>
      <c r="C139" s="53"/>
      <c r="D139" s="32"/>
      <c r="E139" s="32"/>
      <c r="F139" s="27"/>
    </row>
    <row r="140" spans="1:6" ht="12.95" customHeight="1" x14ac:dyDescent="0.2">
      <c r="A140" s="31" t="s">
        <v>132</v>
      </c>
      <c r="B140" s="27"/>
      <c r="C140" s="32"/>
      <c r="D140" s="27"/>
      <c r="E140" s="32"/>
      <c r="F140" s="27"/>
    </row>
    <row r="141" spans="1:6" x14ac:dyDescent="0.2">
      <c r="A141" s="31" t="s">
        <v>133</v>
      </c>
      <c r="B141" s="32"/>
      <c r="C141" s="32"/>
      <c r="D141" s="32"/>
      <c r="E141" s="54"/>
      <c r="F141" s="46"/>
    </row>
    <row r="142" spans="1:6" x14ac:dyDescent="0.2">
      <c r="A142" s="23" t="s">
        <v>79</v>
      </c>
      <c r="B142" s="25"/>
      <c r="C142" s="26"/>
      <c r="D142" s="26"/>
      <c r="E142" s="26"/>
      <c r="F142" s="27"/>
    </row>
    <row r="143" spans="1:6" ht="12.95" customHeight="1" x14ac:dyDescent="0.2">
      <c r="A143" s="31" t="s">
        <v>134</v>
      </c>
      <c r="B143" s="27"/>
      <c r="C143" s="32"/>
      <c r="D143" s="27"/>
      <c r="E143" s="32"/>
      <c r="F143" s="27"/>
    </row>
    <row r="144" spans="1:6" x14ac:dyDescent="0.2">
      <c r="A144" s="31" t="s">
        <v>135</v>
      </c>
      <c r="B144" s="32"/>
      <c r="C144" s="32"/>
      <c r="D144" s="32"/>
      <c r="E144" s="54"/>
      <c r="F144" s="46"/>
    </row>
    <row r="145" spans="1:6" x14ac:dyDescent="0.2">
      <c r="A145" s="36" t="s">
        <v>136</v>
      </c>
      <c r="B145" s="36"/>
      <c r="C145" s="36"/>
      <c r="D145" s="36"/>
      <c r="E145" s="54"/>
      <c r="F145" s="46"/>
    </row>
    <row r="146" spans="1:6" x14ac:dyDescent="0.2">
      <c r="A146" s="40"/>
      <c r="B146" s="27"/>
      <c r="C146" s="27"/>
      <c r="D146" s="27"/>
      <c r="E146" s="46"/>
      <c r="F146" s="46"/>
    </row>
    <row r="147" spans="1:6" hidden="1" x14ac:dyDescent="0.2">
      <c r="A147" s="40"/>
      <c r="B147" s="27"/>
      <c r="C147" s="27"/>
      <c r="D147" s="27"/>
      <c r="E147" s="46"/>
      <c r="F147" s="46"/>
    </row>
    <row r="148" spans="1:6" hidden="1" x14ac:dyDescent="0.2"/>
    <row r="149" spans="1:6" hidden="1" x14ac:dyDescent="0.2"/>
    <row r="150" spans="1:6" hidden="1" x14ac:dyDescent="0.2"/>
    <row r="151" spans="1:6" hidden="1" x14ac:dyDescent="0.2"/>
    <row r="152" spans="1:6" ht="12.75" hidden="1" customHeight="1" x14ac:dyDescent="0.2"/>
    <row r="153" spans="1:6" hidden="1" x14ac:dyDescent="0.2"/>
    <row r="154" spans="1:6" hidden="1" x14ac:dyDescent="0.2"/>
    <row r="155" spans="1:6" hidden="1" x14ac:dyDescent="0.2">
      <c r="A155" s="55"/>
      <c r="B155" s="46"/>
      <c r="C155" s="46"/>
      <c r="D155" s="46"/>
      <c r="E155" s="46"/>
      <c r="F155" s="46"/>
    </row>
    <row r="156" spans="1:6" hidden="1" x14ac:dyDescent="0.2">
      <c r="A156" s="55"/>
      <c r="B156" s="46"/>
      <c r="C156" s="46"/>
      <c r="D156" s="46"/>
      <c r="E156" s="46"/>
      <c r="F156" s="46"/>
    </row>
    <row r="157" spans="1:6" hidden="1" x14ac:dyDescent="0.2">
      <c r="A157" s="55"/>
      <c r="B157" s="46"/>
      <c r="C157" s="46"/>
      <c r="D157" s="46"/>
      <c r="E157" s="46"/>
      <c r="F157" s="46"/>
    </row>
    <row r="158" spans="1:6" hidden="1" x14ac:dyDescent="0.2">
      <c r="A158" s="55"/>
      <c r="B158" s="46"/>
      <c r="C158" s="46"/>
      <c r="D158" s="46"/>
      <c r="E158" s="46"/>
      <c r="F158" s="46"/>
    </row>
    <row r="159" spans="1:6" hidden="1" x14ac:dyDescent="0.2">
      <c r="A159" s="55"/>
      <c r="B159" s="46"/>
      <c r="C159" s="46"/>
      <c r="D159" s="46"/>
      <c r="E159" s="46"/>
      <c r="F159" s="46"/>
    </row>
    <row r="160" spans="1:6" hidden="1" x14ac:dyDescent="0.2"/>
    <row r="161" hidden="1" x14ac:dyDescent="0.2"/>
    <row r="162" hidden="1" x14ac:dyDescent="0.2"/>
    <row r="163" hidden="1" x14ac:dyDescent="0.2"/>
    <row r="164" hidden="1" x14ac:dyDescent="0.2"/>
    <row r="165" hidden="1" x14ac:dyDescent="0.2"/>
    <row r="166" hidden="1" x14ac:dyDescent="0.2"/>
    <row r="167" hidden="1"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sheetData>
  <sheetProtection sheet="1" formatCells="0" formatRows="0" insertColumns="0" insertRows="0" deleteRows="0"/>
  <mergeCells count="15">
    <mergeCell ref="B7:E7"/>
    <mergeCell ref="B5:E5"/>
    <mergeCell ref="D134:E134"/>
    <mergeCell ref="A1:E1"/>
    <mergeCell ref="A25:E25"/>
    <mergeCell ref="A125:E125"/>
    <mergeCell ref="B2:E2"/>
    <mergeCell ref="B3:E3"/>
    <mergeCell ref="B4:E4"/>
    <mergeCell ref="A8:E8"/>
    <mergeCell ref="A9:E9"/>
    <mergeCell ref="B6:E6"/>
    <mergeCell ref="D23:E23"/>
    <mergeCell ref="D123:E12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7 A121:A122 A12 A22 A127 A133">
      <formula1>$B$4</formula1>
      <formula2>$B$5</formula2>
    </dataValidation>
    <dataValidation allowBlank="1" showInputMessage="1" showErrorMessage="1" prompt="Insert additional rows as needed:_x000a_- 'right click' on a row number (left of screen)_x000a_- select 'Insert' (this will insert a row above it)" sqref="A126 A26 A11"/>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8:A120 A128:A132 A13:A21">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B27:B122 B127:B133 B12:B22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J52"/>
  <sheetViews>
    <sheetView zoomScaleNormal="100" workbookViewId="0">
      <selection activeCell="C19" sqref="C19"/>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85" t="s">
        <v>109</v>
      </c>
      <c r="B1" s="185"/>
      <c r="C1" s="185"/>
      <c r="D1" s="185"/>
      <c r="E1" s="185"/>
      <c r="F1" s="38"/>
    </row>
    <row r="2" spans="1:6" ht="21" customHeight="1" x14ac:dyDescent="0.2">
      <c r="A2" s="4" t="s">
        <v>52</v>
      </c>
      <c r="B2" s="188" t="str">
        <f>'Summary and sign-off'!B2:F2</f>
        <v>Southern District Health Board</v>
      </c>
      <c r="C2" s="188"/>
      <c r="D2" s="188"/>
      <c r="E2" s="188"/>
      <c r="F2" s="38"/>
    </row>
    <row r="3" spans="1:6" ht="21" customHeight="1" x14ac:dyDescent="0.2">
      <c r="A3" s="4" t="s">
        <v>110</v>
      </c>
      <c r="B3" s="188" t="str">
        <f>'Summary and sign-off'!B3:F3</f>
        <v>Chris Fleming</v>
      </c>
      <c r="C3" s="188"/>
      <c r="D3" s="188"/>
      <c r="E3" s="188"/>
      <c r="F3" s="38"/>
    </row>
    <row r="4" spans="1:6" ht="21" customHeight="1" x14ac:dyDescent="0.2">
      <c r="A4" s="4" t="s">
        <v>111</v>
      </c>
      <c r="B4" s="188">
        <f>'Summary and sign-off'!B4:F4</f>
        <v>43647</v>
      </c>
      <c r="C4" s="188"/>
      <c r="D4" s="188"/>
      <c r="E4" s="188"/>
      <c r="F4" s="38"/>
    </row>
    <row r="5" spans="1:6" ht="21" customHeight="1" x14ac:dyDescent="0.2">
      <c r="A5" s="4" t="s">
        <v>112</v>
      </c>
      <c r="B5" s="188">
        <f>'Summary and sign-off'!B5:F5</f>
        <v>44012</v>
      </c>
      <c r="C5" s="188"/>
      <c r="D5" s="188"/>
      <c r="E5" s="188"/>
      <c r="F5" s="38"/>
    </row>
    <row r="6" spans="1:6" ht="21" customHeight="1" x14ac:dyDescent="0.2">
      <c r="A6" s="4" t="s">
        <v>113</v>
      </c>
      <c r="B6" s="183" t="s">
        <v>81</v>
      </c>
      <c r="C6" s="183"/>
      <c r="D6" s="183"/>
      <c r="E6" s="183"/>
      <c r="F6" s="38"/>
    </row>
    <row r="7" spans="1:6" ht="21" customHeight="1" x14ac:dyDescent="0.2">
      <c r="A7" s="4" t="s">
        <v>56</v>
      </c>
      <c r="B7" s="183" t="s">
        <v>83</v>
      </c>
      <c r="C7" s="183"/>
      <c r="D7" s="183"/>
      <c r="E7" s="183"/>
      <c r="F7" s="38"/>
    </row>
    <row r="8" spans="1:6" ht="35.25" customHeight="1" x14ac:dyDescent="0.25">
      <c r="A8" s="198" t="s">
        <v>137</v>
      </c>
      <c r="B8" s="198"/>
      <c r="C8" s="199"/>
      <c r="D8" s="199"/>
      <c r="E8" s="199"/>
      <c r="F8" s="42"/>
    </row>
    <row r="9" spans="1:6" ht="35.25" customHeight="1" x14ac:dyDescent="0.25">
      <c r="A9" s="196" t="s">
        <v>138</v>
      </c>
      <c r="B9" s="197"/>
      <c r="C9" s="197"/>
      <c r="D9" s="197"/>
      <c r="E9" s="197"/>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c r="B12" s="158"/>
      <c r="C12" s="162"/>
      <c r="D12" s="162"/>
      <c r="E12" s="163"/>
      <c r="F12" s="2"/>
    </row>
    <row r="13" spans="1:6" s="87" customFormat="1" x14ac:dyDescent="0.2">
      <c r="A13" s="157"/>
      <c r="B13" s="158"/>
      <c r="C13" s="162"/>
      <c r="D13" s="162"/>
      <c r="E13" s="163"/>
      <c r="F13" s="2"/>
    </row>
    <row r="14" spans="1:6" s="87" customFormat="1" x14ac:dyDescent="0.2">
      <c r="A14" s="169" t="s">
        <v>171</v>
      </c>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89" t="str">
        <f>IF('Summary and sign-off'!F58='Summary and sign-off'!F54,'Summary and sign-off'!A51,'Summary and sign-off'!A50)</f>
        <v>Check - each entry provides sufficient information</v>
      </c>
      <c r="E25" s="189"/>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A1:M54"/>
  <sheetViews>
    <sheetView zoomScaleNormal="100" workbookViewId="0">
      <selection activeCell="A20" sqref="A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85" t="s">
        <v>109</v>
      </c>
      <c r="B1" s="185"/>
      <c r="C1" s="185"/>
      <c r="D1" s="185"/>
      <c r="E1" s="185"/>
      <c r="F1" s="24"/>
    </row>
    <row r="2" spans="1:6" ht="21" customHeight="1" x14ac:dyDescent="0.2">
      <c r="A2" s="4" t="s">
        <v>52</v>
      </c>
      <c r="B2" s="188" t="str">
        <f>'Summary and sign-off'!B2:F2</f>
        <v>Southern District Health Board</v>
      </c>
      <c r="C2" s="188"/>
      <c r="D2" s="188"/>
      <c r="E2" s="188"/>
      <c r="F2" s="24"/>
    </row>
    <row r="3" spans="1:6" ht="21" customHeight="1" x14ac:dyDescent="0.2">
      <c r="A3" s="4" t="s">
        <v>110</v>
      </c>
      <c r="B3" s="188" t="str">
        <f>'Summary and sign-off'!B3:F3</f>
        <v>Chris Fleming</v>
      </c>
      <c r="C3" s="188"/>
      <c r="D3" s="188"/>
      <c r="E3" s="188"/>
      <c r="F3" s="24"/>
    </row>
    <row r="4" spans="1:6" ht="21" customHeight="1" x14ac:dyDescent="0.2">
      <c r="A4" s="4" t="s">
        <v>111</v>
      </c>
      <c r="B4" s="188">
        <f>'Summary and sign-off'!B4:F4</f>
        <v>43647</v>
      </c>
      <c r="C4" s="188"/>
      <c r="D4" s="188"/>
      <c r="E4" s="188"/>
      <c r="F4" s="24"/>
    </row>
    <row r="5" spans="1:6" ht="21" customHeight="1" x14ac:dyDescent="0.2">
      <c r="A5" s="4" t="s">
        <v>112</v>
      </c>
      <c r="B5" s="188">
        <f>'Summary and sign-off'!B5:F5</f>
        <v>44012</v>
      </c>
      <c r="C5" s="188"/>
      <c r="D5" s="188"/>
      <c r="E5" s="188"/>
      <c r="F5" s="24"/>
    </row>
    <row r="6" spans="1:6" ht="21" customHeight="1" x14ac:dyDescent="0.2">
      <c r="A6" s="4" t="s">
        <v>113</v>
      </c>
      <c r="B6" s="183" t="s">
        <v>81</v>
      </c>
      <c r="C6" s="183"/>
      <c r="D6" s="183"/>
      <c r="E6" s="183"/>
      <c r="F6" s="34"/>
    </row>
    <row r="7" spans="1:6" ht="21" customHeight="1" x14ac:dyDescent="0.2">
      <c r="A7" s="4" t="s">
        <v>56</v>
      </c>
      <c r="B7" s="183" t="s">
        <v>83</v>
      </c>
      <c r="C7" s="183"/>
      <c r="D7" s="183"/>
      <c r="E7" s="183"/>
      <c r="F7" s="34"/>
    </row>
    <row r="8" spans="1:6" ht="35.25" customHeight="1" x14ac:dyDescent="0.2">
      <c r="A8" s="192" t="s">
        <v>147</v>
      </c>
      <c r="B8" s="192"/>
      <c r="C8" s="199"/>
      <c r="D8" s="199"/>
      <c r="E8" s="199"/>
      <c r="F8" s="24"/>
    </row>
    <row r="9" spans="1:6" ht="35.25" customHeight="1" x14ac:dyDescent="0.2">
      <c r="A9" s="200" t="s">
        <v>148</v>
      </c>
      <c r="B9" s="201"/>
      <c r="C9" s="201"/>
      <c r="D9" s="201"/>
      <c r="E9" s="201"/>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c r="B12" s="158"/>
      <c r="C12" s="162"/>
      <c r="D12" s="162"/>
      <c r="E12" s="163"/>
      <c r="F12" s="3"/>
    </row>
    <row r="13" spans="1:6" s="87" customFormat="1" x14ac:dyDescent="0.2">
      <c r="A13" s="170" t="s">
        <v>203</v>
      </c>
      <c r="B13" s="172">
        <v>1171.8399999999999</v>
      </c>
      <c r="C13" s="175" t="s">
        <v>202</v>
      </c>
      <c r="D13" s="175" t="s">
        <v>288</v>
      </c>
      <c r="E13" s="176" t="s">
        <v>208</v>
      </c>
      <c r="F13" s="3"/>
    </row>
    <row r="14" spans="1:6" s="87" customFormat="1" x14ac:dyDescent="0.2">
      <c r="A14" s="171">
        <v>43771</v>
      </c>
      <c r="B14" s="172">
        <v>25.22</v>
      </c>
      <c r="C14" s="175" t="s">
        <v>204</v>
      </c>
      <c r="D14" s="175" t="s">
        <v>266</v>
      </c>
      <c r="E14" s="176" t="s">
        <v>180</v>
      </c>
      <c r="F14" s="3"/>
    </row>
    <row r="15" spans="1:6" s="87" customFormat="1" x14ac:dyDescent="0.2">
      <c r="A15" s="171">
        <v>43862</v>
      </c>
      <c r="B15" s="172">
        <f>1247.4+86.9</f>
        <v>1334.3000000000002</v>
      </c>
      <c r="C15" s="175" t="s">
        <v>204</v>
      </c>
      <c r="D15" s="175" t="s">
        <v>205</v>
      </c>
      <c r="E15" s="176" t="s">
        <v>180</v>
      </c>
      <c r="F15" s="3"/>
    </row>
    <row r="16" spans="1:6" s="87" customFormat="1" x14ac:dyDescent="0.2">
      <c r="A16" s="171">
        <v>43886</v>
      </c>
      <c r="B16" s="172">
        <v>9950</v>
      </c>
      <c r="C16" s="175" t="s">
        <v>210</v>
      </c>
      <c r="D16" s="175" t="s">
        <v>211</v>
      </c>
      <c r="E16" s="176" t="s">
        <v>209</v>
      </c>
      <c r="F16" s="3"/>
    </row>
    <row r="17" spans="1:6" s="87" customFormat="1" ht="25.5" x14ac:dyDescent="0.2">
      <c r="A17" s="171">
        <v>43898</v>
      </c>
      <c r="B17" s="172">
        <v>8.6999999999999993</v>
      </c>
      <c r="C17" s="175" t="s">
        <v>204</v>
      </c>
      <c r="D17" s="175" t="s">
        <v>179</v>
      </c>
      <c r="E17" s="176" t="s">
        <v>174</v>
      </c>
      <c r="F17" s="3"/>
    </row>
    <row r="18" spans="1:6" s="87" customFormat="1" x14ac:dyDescent="0.2">
      <c r="A18" s="171">
        <v>43983</v>
      </c>
      <c r="B18" s="172">
        <v>31.3</v>
      </c>
      <c r="C18" s="175" t="s">
        <v>204</v>
      </c>
      <c r="D18" s="175" t="s">
        <v>212</v>
      </c>
      <c r="E18" s="176" t="s">
        <v>180</v>
      </c>
      <c r="F18" s="3"/>
    </row>
    <row r="19" spans="1:6" s="87" customFormat="1" x14ac:dyDescent="0.2">
      <c r="A19" s="177">
        <v>43994</v>
      </c>
      <c r="B19" s="172">
        <v>628.70000000000005</v>
      </c>
      <c r="C19" s="175" t="s">
        <v>232</v>
      </c>
      <c r="D19" s="175" t="s">
        <v>233</v>
      </c>
      <c r="E19" s="176" t="s">
        <v>234</v>
      </c>
      <c r="F19" s="3"/>
    </row>
    <row r="20" spans="1:6" s="87" customFormat="1" ht="25.5" x14ac:dyDescent="0.2">
      <c r="A20" s="171">
        <v>44012</v>
      </c>
      <c r="B20" s="172">
        <v>693.91</v>
      </c>
      <c r="C20" s="175" t="s">
        <v>206</v>
      </c>
      <c r="D20" s="175" t="s">
        <v>207</v>
      </c>
      <c r="E20" s="176" t="s">
        <v>208</v>
      </c>
      <c r="F20" s="3"/>
    </row>
    <row r="21" spans="1:6" s="87" customFormat="1" x14ac:dyDescent="0.2">
      <c r="A21" s="177"/>
      <c r="B21" s="172"/>
      <c r="C21" s="175"/>
      <c r="D21" s="175"/>
      <c r="E21" s="176"/>
      <c r="F21" s="3"/>
    </row>
    <row r="22" spans="1:6" s="87" customFormat="1" hidden="1" x14ac:dyDescent="0.2">
      <c r="A22" s="137"/>
      <c r="B22" s="134"/>
      <c r="C22" s="138"/>
      <c r="D22" s="138"/>
      <c r="E22" s="139"/>
      <c r="F22" s="3"/>
    </row>
    <row r="23" spans="1:6" ht="34.5" customHeight="1" x14ac:dyDescent="0.2">
      <c r="A23" s="88" t="s">
        <v>151</v>
      </c>
      <c r="B23" s="97">
        <f>SUM(B11:B22)</f>
        <v>13843.970000000001</v>
      </c>
      <c r="C23" s="106" t="str">
        <f>IF(SUBTOTAL(3,B11:B22)=SUBTOTAL(103,B11:B22),'Summary and sign-off'!$A$48,'Summary and sign-off'!$A$49)</f>
        <v>Check - there are no hidden rows with data</v>
      </c>
      <c r="D23" s="189" t="str">
        <f>IF('Summary and sign-off'!F59='Summary and sign-off'!F54,'Summary and sign-off'!A51,'Summary and sign-off'!A50)</f>
        <v>Check - each entry provides sufficient information</v>
      </c>
      <c r="E23" s="189"/>
      <c r="F23" s="37"/>
    </row>
    <row r="24" spans="1:6" ht="14.1" customHeight="1" x14ac:dyDescent="0.2">
      <c r="A24" s="38"/>
      <c r="B24" s="27"/>
      <c r="C24" s="20"/>
      <c r="D24" s="20"/>
      <c r="E24" s="20"/>
      <c r="F24" s="24"/>
    </row>
    <row r="25" spans="1:6" x14ac:dyDescent="0.2">
      <c r="A25" s="21" t="s">
        <v>152</v>
      </c>
      <c r="B25" s="20"/>
      <c r="C25" s="20"/>
      <c r="D25" s="20"/>
      <c r="E25" s="20"/>
      <c r="F25" s="24"/>
    </row>
    <row r="26" spans="1:6" ht="12.6" customHeight="1" x14ac:dyDescent="0.2">
      <c r="A26" s="23" t="s">
        <v>131</v>
      </c>
      <c r="B26" s="20"/>
      <c r="C26" s="20"/>
      <c r="D26" s="20"/>
      <c r="E26" s="20"/>
      <c r="F26" s="24"/>
    </row>
    <row r="27" spans="1:6" x14ac:dyDescent="0.2">
      <c r="A27" s="23" t="s">
        <v>79</v>
      </c>
      <c r="B27" s="25"/>
      <c r="C27" s="26"/>
      <c r="D27" s="26"/>
      <c r="E27" s="26"/>
      <c r="F27" s="27"/>
    </row>
    <row r="28" spans="1:6" x14ac:dyDescent="0.2">
      <c r="A28" s="31" t="s">
        <v>145</v>
      </c>
      <c r="B28" s="32"/>
      <c r="C28" s="27"/>
      <c r="D28" s="27"/>
      <c r="E28" s="27"/>
      <c r="F28" s="27"/>
    </row>
    <row r="29" spans="1:6" ht="12.75" customHeight="1" x14ac:dyDescent="0.2">
      <c r="A29" s="31" t="s">
        <v>146</v>
      </c>
      <c r="B29" s="39"/>
      <c r="C29" s="33"/>
      <c r="D29" s="33"/>
      <c r="E29" s="33"/>
      <c r="F29" s="33"/>
    </row>
    <row r="30" spans="1:6" x14ac:dyDescent="0.2">
      <c r="A30" s="38"/>
      <c r="B30" s="40"/>
      <c r="C30" s="20"/>
      <c r="D30" s="20"/>
      <c r="E30" s="20"/>
      <c r="F30" s="38"/>
    </row>
    <row r="31" spans="1:6" hidden="1" x14ac:dyDescent="0.2">
      <c r="A31" s="20"/>
      <c r="B31" s="20"/>
      <c r="C31" s="20"/>
      <c r="D31" s="20"/>
      <c r="E31" s="38"/>
    </row>
    <row r="32" spans="1:6" ht="12.75" hidden="1" customHeight="1" x14ac:dyDescent="0.2"/>
    <row r="33" spans="1:6" hidden="1" x14ac:dyDescent="0.2">
      <c r="A33" s="41"/>
      <c r="B33" s="41"/>
      <c r="C33" s="41"/>
      <c r="D33" s="41"/>
      <c r="E33" s="41"/>
      <c r="F33" s="24"/>
    </row>
    <row r="34" spans="1:6" hidden="1" x14ac:dyDescent="0.2">
      <c r="A34" s="41"/>
      <c r="B34" s="41"/>
      <c r="C34" s="41"/>
      <c r="D34" s="41"/>
      <c r="E34" s="41"/>
      <c r="F34" s="24"/>
    </row>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x14ac:dyDescent="0.2"/>
    <row r="50" x14ac:dyDescent="0.2"/>
    <row r="51" x14ac:dyDescent="0.2"/>
    <row r="52" x14ac:dyDescent="0.2"/>
    <row r="53" x14ac:dyDescent="0.2"/>
    <row r="54" x14ac:dyDescent="0.2"/>
  </sheetData>
  <sheetProtection sheet="1" formatCells="0" insertRows="0" deleteRows="0"/>
  <mergeCells count="10">
    <mergeCell ref="D23:E23"/>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2">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20 A21">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B7:E7</xm:sqref>
        </x14:dataValidation>
        <x14:dataValidation type="decimal" operator="greaterThan" allowBlank="1" showInputMessage="1" showErrorMessage="1" error="This cell must contain a dollar figure">
          <x14:formula1>
            <xm:f>'Summary and sign-off'!$A$47</xm:f>
          </x14:formula1>
          <xm:sqref>B11:B20 B21:B22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249977111117893"/>
    <pageSetUpPr fitToPage="1"/>
  </sheetPr>
  <dimension ref="A1:J65"/>
  <sheetViews>
    <sheetView zoomScaleNormal="100" workbookViewId="0">
      <selection activeCell="B7" sqref="B7:F7"/>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85" t="s">
        <v>153</v>
      </c>
      <c r="B1" s="185"/>
      <c r="C1" s="185"/>
      <c r="D1" s="185"/>
      <c r="E1" s="185"/>
      <c r="F1" s="185"/>
    </row>
    <row r="2" spans="1:6" ht="21" customHeight="1" x14ac:dyDescent="0.2">
      <c r="A2" s="4" t="s">
        <v>52</v>
      </c>
      <c r="B2" s="188" t="str">
        <f>'Summary and sign-off'!B2:F2</f>
        <v>Southern District Health Board</v>
      </c>
      <c r="C2" s="188"/>
      <c r="D2" s="188"/>
      <c r="E2" s="188"/>
      <c r="F2" s="188"/>
    </row>
    <row r="3" spans="1:6" ht="21" customHeight="1" x14ac:dyDescent="0.2">
      <c r="A3" s="4" t="s">
        <v>110</v>
      </c>
      <c r="B3" s="188" t="str">
        <f>'Summary and sign-off'!B3:F3</f>
        <v>Chris Fleming</v>
      </c>
      <c r="C3" s="188"/>
      <c r="D3" s="188"/>
      <c r="E3" s="188"/>
      <c r="F3" s="188"/>
    </row>
    <row r="4" spans="1:6" ht="21" customHeight="1" x14ac:dyDescent="0.2">
      <c r="A4" s="4" t="s">
        <v>111</v>
      </c>
      <c r="B4" s="188">
        <f>'Summary and sign-off'!B4:F4</f>
        <v>43647</v>
      </c>
      <c r="C4" s="188"/>
      <c r="D4" s="188"/>
      <c r="E4" s="188"/>
      <c r="F4" s="188"/>
    </row>
    <row r="5" spans="1:6" ht="21" customHeight="1" x14ac:dyDescent="0.2">
      <c r="A5" s="4" t="s">
        <v>112</v>
      </c>
      <c r="B5" s="188">
        <f>'Summary and sign-off'!B5:F5</f>
        <v>44012</v>
      </c>
      <c r="C5" s="188"/>
      <c r="D5" s="188"/>
      <c r="E5" s="188"/>
      <c r="F5" s="188"/>
    </row>
    <row r="6" spans="1:6" ht="21" customHeight="1" x14ac:dyDescent="0.2">
      <c r="A6" s="4" t="s">
        <v>154</v>
      </c>
      <c r="B6" s="183" t="s">
        <v>81</v>
      </c>
      <c r="C6" s="183"/>
      <c r="D6" s="183"/>
      <c r="E6" s="183"/>
      <c r="F6" s="183"/>
    </row>
    <row r="7" spans="1:6" ht="21" customHeight="1" x14ac:dyDescent="0.2">
      <c r="A7" s="4" t="s">
        <v>56</v>
      </c>
      <c r="B7" s="183" t="s">
        <v>83</v>
      </c>
      <c r="C7" s="183"/>
      <c r="D7" s="183"/>
      <c r="E7" s="183"/>
      <c r="F7" s="183"/>
    </row>
    <row r="8" spans="1:6" ht="36" customHeight="1" x14ac:dyDescent="0.2">
      <c r="A8" s="192" t="s">
        <v>155</v>
      </c>
      <c r="B8" s="192"/>
      <c r="C8" s="192"/>
      <c r="D8" s="192"/>
      <c r="E8" s="192"/>
      <c r="F8" s="192"/>
    </row>
    <row r="9" spans="1:6" ht="36" customHeight="1" x14ac:dyDescent="0.2">
      <c r="A9" s="200" t="s">
        <v>156</v>
      </c>
      <c r="B9" s="201"/>
      <c r="C9" s="201"/>
      <c r="D9" s="201"/>
      <c r="E9" s="201"/>
      <c r="F9" s="201"/>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c r="B12" s="164"/>
      <c r="C12" s="165"/>
      <c r="D12" s="164"/>
      <c r="E12" s="166"/>
      <c r="F12" s="167"/>
    </row>
    <row r="13" spans="1:6" s="87" customFormat="1" x14ac:dyDescent="0.2">
      <c r="A13" s="157"/>
      <c r="B13" s="164"/>
      <c r="C13" s="165"/>
      <c r="D13" s="164"/>
      <c r="E13" s="166"/>
      <c r="F13" s="167"/>
    </row>
    <row r="14" spans="1:6" s="87" customFormat="1" x14ac:dyDescent="0.2">
      <c r="A14" s="169" t="s">
        <v>171</v>
      </c>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89" t="str">
        <f>IF('Summary and sign-off'!F60='Summary and sign-off'!F54,'Summary and sign-off'!A52,'Summary and sign-off'!A50)</f>
        <v>Check - each entry provides sufficient information</v>
      </c>
      <c r="F25" s="189"/>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39" spans="1:6" hidden="1" x14ac:dyDescent="0.2"/>
    <row r="40" spans="1:6" hidden="1" x14ac:dyDescent="0.2"/>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row r="46" spans="1:6" hidden="1" x14ac:dyDescent="0.2"/>
    <row r="47" spans="1:6" hidden="1" x14ac:dyDescent="0.2"/>
    <row r="48" spans="1:6"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formula1>$B$4</formula1>
      <formula2>$B$5</formula2>
    </dataValidation>
    <dataValidation allowBlank="1" showInputMessage="1" showErrorMessage="1" prompt="Insert additional rows as needed:_x000a_- 'right click' on a row number (left of screen)_x000a_- select 'Insert' (this will insert a row above it)" sqref="A1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14:formula1>
            <xm:f>'Summary and sign-off'!$A$45:$A$46</xm:f>
          </x14:formula1>
          <xm:sqref>C11:C24</xm:sqref>
        </x14:dataValidation>
        <x14:dataValidation type="list" errorStyle="information" operator="greaterThan" allowBlank="1" showInputMessage="1" prompt="Provide specific $ value if possible">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http://purl.org/dc/elements/1.1/"/>
    <ds:schemaRef ds:uri="http://purl.org/dc/terms/"/>
    <ds:schemaRef ds:uri="12165527-d881-4234-97f9-ee139a3f0c3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Janie Ellis</cp:lastModifiedBy>
  <cp:revision/>
  <dcterms:created xsi:type="dcterms:W3CDTF">2010-10-17T20:59:02Z</dcterms:created>
  <dcterms:modified xsi:type="dcterms:W3CDTF">2020-07-30T21:53:46Z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