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vfile\DNKJLB0$\Kate's documents\Janie\CE Expense Disclosures\"/>
    </mc:Choice>
  </mc:AlternateContent>
  <bookViews>
    <workbookView xWindow="0" yWindow="0" windowWidth="19200" windowHeight="7350"/>
  </bookViews>
  <sheets>
    <sheet name="Travel" sheetId="1" r:id="rId1"/>
    <sheet name="Hospitality" sheetId="2" r:id="rId2"/>
    <sheet name="Gifts and Benefits" sheetId="4" r:id="rId3"/>
    <sheet name="All other  expenses" sheetId="3" r:id="rId4"/>
  </sheets>
  <definedNames>
    <definedName name="_xlnm.Print_Area" localSheetId="3">'All other  expenses'!$A$1:$E$17</definedName>
    <definedName name="_xlnm.Print_Area" localSheetId="2">'Gifts and Benefits'!$A$1:$E$15</definedName>
    <definedName name="_xlnm.Print_Area" localSheetId="1">Hospitality!$A$1:$F$16</definedName>
    <definedName name="_xlnm.Print_Area" localSheetId="0">Travel!$A$1:$D$155</definedName>
  </definedNames>
  <calcPr calcId="152511"/>
</workbook>
</file>

<file path=xl/calcChain.xml><?xml version="1.0" encoding="utf-8"?>
<calcChain xmlns="http://schemas.openxmlformats.org/spreadsheetml/2006/main">
  <c r="B23" i="1" l="1"/>
  <c r="B125" i="1" l="1"/>
  <c r="B102" i="1"/>
  <c r="B80" i="1" l="1"/>
  <c r="B137" i="1"/>
  <c r="B135" i="1"/>
  <c r="B131" i="1"/>
  <c r="B129" i="1"/>
  <c r="B128" i="1"/>
  <c r="B121" i="1"/>
  <c r="B120" i="1"/>
  <c r="B9" i="1"/>
  <c r="B11" i="1"/>
  <c r="B10" i="1"/>
  <c r="B17" i="1"/>
  <c r="B116" i="1"/>
  <c r="B111" i="1"/>
  <c r="B110" i="1"/>
  <c r="B103" i="1"/>
  <c r="B100" i="1"/>
  <c r="B101" i="1"/>
  <c r="B96" i="1"/>
  <c r="B118" i="1"/>
  <c r="B92" i="1"/>
  <c r="B84" i="1"/>
  <c r="B87" i="1"/>
  <c r="B81" i="1"/>
  <c r="B78" i="1"/>
  <c r="B79" i="1"/>
  <c r="B71" i="1"/>
  <c r="B74" i="1"/>
  <c r="B68" i="1"/>
  <c r="B64" i="1"/>
  <c r="B65" i="1"/>
  <c r="B62" i="1"/>
  <c r="B60" i="1"/>
  <c r="B57" i="1"/>
  <c r="B53" i="1"/>
  <c r="B54" i="1"/>
  <c r="B49" i="1"/>
  <c r="B46" i="1"/>
  <c r="B41" i="1"/>
  <c r="B43" i="1"/>
  <c r="B37" i="1"/>
  <c r="B106" i="1"/>
  <c r="B39" i="1"/>
  <c r="B32" i="1"/>
  <c r="B33" i="1"/>
  <c r="B48" i="1"/>
  <c r="B30" i="1"/>
  <c r="B28" i="1"/>
  <c r="B26" i="1"/>
  <c r="B3" i="2" l="1"/>
  <c r="B15" i="3" l="1"/>
  <c r="D14" i="4"/>
  <c r="B15" i="2"/>
  <c r="B4" i="3"/>
  <c r="B3" i="3"/>
  <c r="B2" i="3"/>
  <c r="B4" i="4"/>
  <c r="B3" i="4"/>
  <c r="B2" i="4"/>
  <c r="B4" i="2"/>
  <c r="B2" i="2"/>
  <c r="B153" i="1"/>
  <c r="B145" i="1"/>
  <c r="B154" i="1" l="1"/>
</calcChain>
</file>

<file path=xl/sharedStrings.xml><?xml version="1.0" encoding="utf-8"?>
<sst xmlns="http://schemas.openxmlformats.org/spreadsheetml/2006/main" count="350" uniqueCount="206">
  <si>
    <t>Date</t>
  </si>
  <si>
    <t>Location/s</t>
  </si>
  <si>
    <t>Location</t>
  </si>
  <si>
    <t>Disclosure period</t>
  </si>
  <si>
    <t>Sub total</t>
  </si>
  <si>
    <t xml:space="preserve">Purpose (eg, hosting delegation from China) </t>
  </si>
  <si>
    <t>All Other Expenses</t>
  </si>
  <si>
    <t>Total travel expenses</t>
  </si>
  <si>
    <t xml:space="preserve">Organisation Name </t>
  </si>
  <si>
    <t>Chief Executive</t>
  </si>
  <si>
    <t>International, domestic and local travel expenses</t>
  </si>
  <si>
    <t>Nature (eg taxi, parking, bus)</t>
  </si>
  <si>
    <t>Reason (eg building relationships, team building)</t>
  </si>
  <si>
    <t>Nature (what and for how many eg dinner for 5)</t>
  </si>
  <si>
    <t>Total other expenses</t>
  </si>
  <si>
    <t>Local Travel (within City, excluding travel to airport)</t>
  </si>
  <si>
    <t>DomesticTravel (within NZ, including travel to and from local airport)</t>
  </si>
  <si>
    <t>Nature (eg hotel, airfare, meals &amp; for how many people, other costs)</t>
  </si>
  <si>
    <t>Nature (eg hotel, airfares, taxis, meals &amp; for how many people, other costs)</t>
  </si>
  <si>
    <t>No. of items =</t>
  </si>
  <si>
    <t>Gifts  and hospitality</t>
  </si>
  <si>
    <t xml:space="preserve">Hospitality Offered to Third Parties </t>
  </si>
  <si>
    <t xml:space="preserve">Total  expenses </t>
  </si>
  <si>
    <t>Total gifts &amp; benefits</t>
  </si>
  <si>
    <t>Chief Executive Expense Disclosure</t>
  </si>
  <si>
    <t>Date(s)</t>
  </si>
  <si>
    <t>Comment / explanation ***</t>
  </si>
  <si>
    <t>Offered by 
(who made the offer?)</t>
  </si>
  <si>
    <t>Nature ***</t>
  </si>
  <si>
    <t>International Travel (including  travel within NZ at beginning and end of overseas trip)**</t>
  </si>
  <si>
    <t>Cost ($)
(exc GST / inc GST)**</t>
  </si>
  <si>
    <t>Description ** (e.g. event tickets,  etc)</t>
  </si>
  <si>
    <t>Hospitality</t>
  </si>
  <si>
    <t>Gifts and Benefits over $50 annual value**</t>
  </si>
  <si>
    <t>Estimated value (NZ$)
(exc GST / inc GST)***</t>
  </si>
  <si>
    <t>All other expenditure incurred by the chief executive that is not travel, hospitality or gifts</t>
  </si>
  <si>
    <t>All Other Expenses**</t>
  </si>
  <si>
    <t>All gifts, invitations to events and other hospitality, of $50 or more in total value per year, offered to the CE by people external to the organisation</t>
  </si>
  <si>
    <t xml:space="preserve">
All expenses incurred by CE during international, domestic and local travel. For international travel, group expenses relating to each trip.
</t>
  </si>
  <si>
    <t>Purpose of trip (eg attending XYZ conference for 3 days)****</t>
  </si>
  <si>
    <t>Purpose (eg visiting district office for two days...) ****</t>
  </si>
  <si>
    <t>Purpose (eg meeting with Minister) ****</t>
  </si>
  <si>
    <t>All hospitality expenses provided by the CE in the context of his/her job to anyone external to the Public Service or statutory Crown entities.</t>
  </si>
  <si>
    <t>Comments</t>
  </si>
  <si>
    <t>Southern District Health Board</t>
  </si>
  <si>
    <t>Chris Fleming</t>
  </si>
  <si>
    <t>26 September 2016 to 30 June 2017</t>
  </si>
  <si>
    <t>Cost ($)****
(exc GST)</t>
  </si>
  <si>
    <t>Cost ($)
(exc GST)***</t>
  </si>
  <si>
    <t>Cost (NZ$)
(exc GST)***</t>
  </si>
  <si>
    <t>Airfares</t>
  </si>
  <si>
    <t>Accommodation</t>
  </si>
  <si>
    <t>Dunedin</t>
  </si>
  <si>
    <t>Airfares (Dunedin to Brisbane, Brisbane to Sydney and Sydney to Dunedin)</t>
  </si>
  <si>
    <t>Mileage</t>
  </si>
  <si>
    <t>Travel to Balclutha for Rural Health Managers Meeting</t>
  </si>
  <si>
    <t>Travel to Wellington for National DHB CEOs Meeting</t>
  </si>
  <si>
    <t>Travel to Nelson for Learning Set Meeting</t>
  </si>
  <si>
    <t>Meal</t>
  </si>
  <si>
    <t>Parking costs</t>
  </si>
  <si>
    <t>Rental car</t>
  </si>
  <si>
    <t>Fuel costs</t>
  </si>
  <si>
    <t>Travel to Auckland for National Haemophilia Management Meeting</t>
  </si>
  <si>
    <t>Travel to Wellington for Southern Partnership Group Meeting and Investment Logic Map Workshop</t>
  </si>
  <si>
    <t>Travel to Wellington for Equal Pay Negotiations Meeting and meeting with Associate Minister of Health</t>
  </si>
  <si>
    <t>Travel to Wellington for Southern Partnership Group Meeting, Investment Logic Map Workshop and Southern DHB/Ministry of Health Meeting</t>
  </si>
  <si>
    <t>Travel to Wellington for Health of Older People Steering Group, Joint Aged Residential Care Steering Group and National DHB Chairs/CEOs/Ministry of Health Meetings</t>
  </si>
  <si>
    <t>Travel to Christchurch for South Island Alliance Leadership Team and Board Meetings</t>
  </si>
  <si>
    <t>Travel to Wellington for Southern Partnership Group Meeting and Ministry of Health Planning Session</t>
  </si>
  <si>
    <t>Travel to Alexandra and Dunstan for Commissioner Community Engagement Sessions</t>
  </si>
  <si>
    <t>Travel to Wellington for Joint Aged Residential Care Steering Group Meeting and Investment Logic Map Workshop</t>
  </si>
  <si>
    <t>Travel to Wellington for Joint Aged Residential Care Steering Group Meeting, Annual Review Briefing with the Office of the Controller and Auditor-General and interRAI Governance Board Meeting</t>
  </si>
  <si>
    <t>Budget meetings with staff</t>
  </si>
  <si>
    <t>Coffees for staff in meetings (x5)</t>
  </si>
  <si>
    <t>Meal for departing Executive Leadership Team member</t>
  </si>
  <si>
    <t>Meal for departing team member and partner</t>
  </si>
  <si>
    <t>Travel to Invercargill for CEO recruitment meetings, SDHB Commissioner Meeting and Budget Meetings</t>
  </si>
  <si>
    <t>Petrol costs</t>
  </si>
  <si>
    <t>Accommodation (3 nights)</t>
  </si>
  <si>
    <t>Airfares (Dunedin to Wellington, Wellington to Christchurch and Christchurch to Dunedin)</t>
  </si>
  <si>
    <t>Travel to Wellington for NZ Health Partnerships' Shareholders' Meeting and travel to Christchurch to speak at the Office of the Auditor-General's Auditor Forum</t>
  </si>
  <si>
    <t>Top-ups of Dunedin Airport Pre-Paid Parking Card</t>
  </si>
  <si>
    <t>Mobile phone and data charges</t>
  </si>
  <si>
    <t>Telecommunications</t>
  </si>
  <si>
    <t>Travel to Invercargill and return for Senior Medical Officer Engagement Afternoon with staff and union</t>
  </si>
  <si>
    <t>Travel to Queenstown and return for meetings with Lakes District Hospital Trustees, staff and other Queenstown stakeholders</t>
  </si>
  <si>
    <t>Travel to Invercargill and return for Executive Leadership Team Meeting and Staff Forum at Southland Hospital</t>
  </si>
  <si>
    <t>Travel between Dunedin and Te Anau for a visit to Fiordland Medical Centre</t>
  </si>
  <si>
    <t>Meal while in Invercargill  for Executive Leadership Team Meeting and Staff Forum at Southland Hospital</t>
  </si>
  <si>
    <t>Meal for 2x staff members while in Te Anau for a visit to Fiordland Medical Centre</t>
  </si>
  <si>
    <t>Taxi fare while in Christchurch for South Island Alliance Leadership Team Meeting and Farewell for South Island Alliance Team General Manager</t>
  </si>
  <si>
    <t>Taxi fare</t>
  </si>
  <si>
    <t>Meal while in Christchurch for South Island Alliance Leadership Team Meeting and Farewell for South Island Alliance Team General Manager</t>
  </si>
  <si>
    <t>Parking costs and Meal</t>
  </si>
  <si>
    <t>Airfares for while in Australia for Learning Set Meeting (Noosa) and Advisory Board Australasian Chief Executives' Meeting (Sydney)</t>
  </si>
  <si>
    <t>Accommodation costs in Brisbane enroute to Noosa for Learning Set Meeting</t>
  </si>
  <si>
    <t>Hire car costs for travel to Noosa for Learning Set Meeting</t>
  </si>
  <si>
    <t>Hire car costs</t>
  </si>
  <si>
    <t>Parking costs at hotel and meal while in Brisbane enroute to Learning Set Meeting</t>
  </si>
  <si>
    <t>Accommodation while in Sydney for Advisory Board Australasian Chief Executives' Meeting</t>
  </si>
  <si>
    <t>14-17/05/2017</t>
  </si>
  <si>
    <t>Meal while in Noosa for Learning Set Meeting</t>
  </si>
  <si>
    <t>Accommodation and Meals while in Noosa for Learning Set Meeting</t>
  </si>
  <si>
    <t>Accommodation (4 nights) and Meals</t>
  </si>
  <si>
    <t>Train travel from Sydney airport to Sydney CBD while in Sydney for Advisory Board Australasian Chief Executives' Meeting</t>
  </si>
  <si>
    <t>Train fare</t>
  </si>
  <si>
    <t>Meal while in Sydney for Advisory Board Australasian Chief Executives' Meeting</t>
  </si>
  <si>
    <t>Meals while in Sydney for Advisory Board Australasian Chief Executives' Meeting</t>
  </si>
  <si>
    <t>Meals</t>
  </si>
  <si>
    <t>Meals for staff while in Cromwell for Integrated Care Forum for health professionals</t>
  </si>
  <si>
    <t>23-24/05/2017</t>
  </si>
  <si>
    <t>01/03-30/06/2017</t>
  </si>
  <si>
    <t>Relocation costs - Nelson to Dunedin</t>
  </si>
  <si>
    <t>Relocation costs</t>
  </si>
  <si>
    <t xml:space="preserve">Taxi fare while in Wellington for Equal Pay Negotiations Meeting and meeting with Associate Minister of Health </t>
  </si>
  <si>
    <t>Taxi fare while in Wellington for Health of Older People Steering Group, Joint Aged Residential Care Steering Group and National DHB Chairs/CEOs/Ministry of Health Meetings</t>
  </si>
  <si>
    <t>Parking costs while in Wellington for Equal Pay Negotiations Meeting and meeting with Associate Minister of Health</t>
  </si>
  <si>
    <t>Taxi fare while in Wellington for Equal Pay Negotiations Meeting and meeting with Associate Minister of Health</t>
  </si>
  <si>
    <t xml:space="preserve">Taxi fare while in Wellington for NZ Health Partnerships' Shareholders' Meeting </t>
  </si>
  <si>
    <t xml:space="preserve">Taxi fare while in Christchurch to speak at the Office of the Auditor-General's Auditor Forum </t>
  </si>
  <si>
    <t>Taxi fare while in Wellington for Joint Aged Residential Care Steering Group Meeting, Annual Review Briefing with the Office of the Controller and Auditor-General and interRAI Governance Board Meeting</t>
  </si>
  <si>
    <t>Taxi fare while in Christchurch for South Island Alliance Leadership Team and Board Meetings</t>
  </si>
  <si>
    <t>Travel to Wellington for Ministry of Health High Performance High Engagement Forum</t>
  </si>
  <si>
    <t>Taxi fare while in Wellington for Ministry of Health High Performance High Engagement Forum</t>
  </si>
  <si>
    <t xml:space="preserve">Taxi fare while in Wellington for  Joint Aged Residential Care Steering Group Meeting, Annual Review Briefing with the Office of the Controller and Auditor-General and interRAI Governance Board Meeting </t>
  </si>
  <si>
    <t>10-17/05/2017</t>
  </si>
  <si>
    <t>Parking costs while in Wellington for National DHB CEOs Meeting</t>
  </si>
  <si>
    <t>Travel Dunedin-Wellington-Queenstown for interRAI Governance Board Meeting in Wellington</t>
  </si>
  <si>
    <t>Taxi fare while in Wellington for  interRAI Governance Board Meeting</t>
  </si>
  <si>
    <t>Parking costs while in Wellington for Southern Partnership Group Meeting and Investment Logic Map Workshop</t>
  </si>
  <si>
    <t>01-03/11/2016</t>
  </si>
  <si>
    <t>Accommodation while in Wellington for Joint Aged Residential Care Steering Group Meeting and Investment Logic Map Workshop</t>
  </si>
  <si>
    <t>Meal while in Wellington for Joint Aged Residential Care Steering Group Meeting and Investment Logic Map Workshop</t>
  </si>
  <si>
    <t>Parking costs while in Wellington for Joint Aged Residential Care Steering Group Meeting and Investment Logic Map Workshop</t>
  </si>
  <si>
    <t>Accommodation while travelling to Alexandra and Dunstan for Commissioner Community Engagement Sessions</t>
  </si>
  <si>
    <t>Refreshments</t>
  </si>
  <si>
    <t>Accommodation while in Invercargill for meetigns with staff</t>
  </si>
  <si>
    <t>20-21/11/2016</t>
  </si>
  <si>
    <t>Acommodation while in Wellington for Equal Pay Negotiations Meeting and meeting with Associate Minister of Health</t>
  </si>
  <si>
    <t>Parking costs while in Wellington for Southern Partnership Group Meeting, Investment Logic Map Workshop and Southern DHB/Ministry of Health Meeting</t>
  </si>
  <si>
    <t>01-04/12/2016</t>
  </si>
  <si>
    <t>Rental car while in Nelson for Learning Set Meeting</t>
  </si>
  <si>
    <t>Meal while in Nelson for Learning Set Meeting</t>
  </si>
  <si>
    <t>Fuel costs while in Nelson for Learning Set Meeting</t>
  </si>
  <si>
    <t>Parking costs while in Nelson for Learning Set Meeting</t>
  </si>
  <si>
    <t>05-08/12/2016</t>
  </si>
  <si>
    <t>Accommodation while in Wellington for Health of Older People Steering Group, Joint Aged Residential Care Steering Group and National DHB Chairs/CEOs/Ministry of Health Meetings</t>
  </si>
  <si>
    <t>06-07/12/2016</t>
  </si>
  <si>
    <t>Parking costs while in Wellington for Health of Older People Steering Group, Joint Aged Residential Care Steering Group and National DHB Chairs/CEOs/Ministry of Health Meetings</t>
  </si>
  <si>
    <t>Parking costs while in Christchurch for South Island Alliance Leadership Team and Board Meetings</t>
  </si>
  <si>
    <t>Parking costs while in Auckland for National Haemophilia Management Meeting</t>
  </si>
  <si>
    <t>Accommodation while in Invercargill for CEO recruitment meetings, SDHB Commissioner Meeting and Budget Meetings</t>
  </si>
  <si>
    <t>Meal while in Invercargill for CEO recruitment meetings, SDHB Commissioner Meeting and Budget Meetings</t>
  </si>
  <si>
    <t>Petrol costs while in Invercargill for CEO recruitment meetings, SDHB Commissioner Meeting and Budget Meetings</t>
  </si>
  <si>
    <t>Accommodation while in Wellington for Joint Aged Residential Care Steering Group Meeting, Annual Review Briefing with the Office of the Controller and Auditor-General and interRAI Governance Board Meeting</t>
  </si>
  <si>
    <t>Parking costs while in Wellington for Joint Aged Residential Care Steering Group Meeting, Annual Review Briefing with the Office of the Controller and Auditor-General and interRAI Governance Board Meeting</t>
  </si>
  <si>
    <t>12-13/02/2017</t>
  </si>
  <si>
    <t>Accommodation while in Christchurch for South Island Alliance Team and Board Meetings.</t>
  </si>
  <si>
    <t>Travel to Christchurch for South Island Alliance Team and Board Meetings.</t>
  </si>
  <si>
    <t>Travel to Wellington for attendance at Health Select Committee Meeting</t>
  </si>
  <si>
    <t>Taxi fare while in Wellington for attendance at Health Select Committee Meeting</t>
  </si>
  <si>
    <t>Travel to Oamaru for Commissioner Patient and Community Engagement Forum</t>
  </si>
  <si>
    <t>20-21/03/2017</t>
  </si>
  <si>
    <t>Accommodation while in  Christchurch to speak at the Office of the Auditor-General's Auditor Forum</t>
  </si>
  <si>
    <t xml:space="preserve">Meal while in Christchurch to speak at the Office of the Auditor-General's Auditor Forum </t>
  </si>
  <si>
    <t>Travel to Wellington for Southern Partnership Group Meeting and Southern DHB/Ministry of Health Meeting</t>
  </si>
  <si>
    <t>Taxi fare while in Wellington for interRAI Governance Board Meeting, presentation at Presbyterian Support's 'Day in Town', Joint Aged Residential Care Steering Group Meeting and Cross-Sector Alliance Governance Group Meeting</t>
  </si>
  <si>
    <t>Accommodation while in Wellington for interRAI Governance Board Meeting, presentation at Presbyterian Support's 'Day in Town', Joint Aged Residential Care Steering Group Meeting and Cross-Sector Alliance Governance Group Meeting</t>
  </si>
  <si>
    <t>Accommodation while in Queenstown and return for meetings with Lakes District Hospital Trustees, staff and other Queenstown stakeholders</t>
  </si>
  <si>
    <t>Airfares (Dunedin to Christchurch, Christchurch to Queenstown)</t>
  </si>
  <si>
    <t>Accommodation while in Queenstown for meetings with the Central Otago Health Service Board, Queenstown Lakes District Council, staff at Central Lakes Mental Health and Lakes District Hospital.</t>
  </si>
  <si>
    <t>Travel to Christchurch for South Island Alliance Team and Board Meetings. Travel to Queenstown for meetings with the Central Otago Health Service Board, Queenstown Lakes District Council, staff at Central Lakes Mental Health and Lakes District Hospital.</t>
  </si>
  <si>
    <t>Travel to Wellington for National DHB Chief Executive's Meeting</t>
  </si>
  <si>
    <t>Accommodation while in Wellington for National DHB Chief Executive's Meeting</t>
  </si>
  <si>
    <t>Accommodation while in Invercargill  for Executive Leadership Team Meeting and Staff Forum at Southland Hospital</t>
  </si>
  <si>
    <t>Travel to Christchurch for South Island Alliance Team Meeting Farewell for South Island Alliance Team General Manager.</t>
  </si>
  <si>
    <t>08-09/05/2017</t>
  </si>
  <si>
    <t>Accommodation while in Christchurch for South Island Alliance Leadership Team Meeting and Farewell for South Island Alliance Team General Manager</t>
  </si>
  <si>
    <t>Accommodation while in Invercargill for meetings at Southland Hospital (meetings with staff, Governance Committee meetings and Iwi Governance Committee meeting) and Integrated Care Forum for health professionals</t>
  </si>
  <si>
    <t>Travel between Dunedin, Invercargill and Cromwell for meetings at Southland Hospital (meetings with staff, Governance Committee meetings and Iwi Governance Committee meeting) and Integrated Care Forums for health professionals in Invercargill and Cromwell</t>
  </si>
  <si>
    <t>Travel to Wellington for Future Models of Care - Home and Community Support Services two day workshop</t>
  </si>
  <si>
    <t>Accommodation while in Wellington for Future Models of Care - Home and Community Support Services two day workshop</t>
  </si>
  <si>
    <t>12-15/06/2017</t>
  </si>
  <si>
    <t>Airfares (Dunedin to Christchurch, Christchurch to Auckland, Auckland to Wellington, Wellington to Dunedin)</t>
  </si>
  <si>
    <t>Travel to Christchurch for South Island Alliance Review Workshop. Travel to Auckland for visits to Waikato, Northland and Auckland DHBs. Travel to Wellington for the National DHB Chief Executives Meeting</t>
  </si>
  <si>
    <t>Accommodation while in Whangarei visitng Northland DHB</t>
  </si>
  <si>
    <t>Accommodation while in Auckland for visits to Waikato, Northland and Auckland DHBs</t>
  </si>
  <si>
    <t>Accommodation while in Wellington for the National DHB Chief Executives Meeting</t>
  </si>
  <si>
    <t>Travel to Christchurch for visit to Canterbury DHB.</t>
  </si>
  <si>
    <t>11-13/05/2017</t>
  </si>
  <si>
    <t>14-16/05/2017</t>
  </si>
  <si>
    <t>01-02/11/2016</t>
  </si>
  <si>
    <t>24-25/01/2017</t>
  </si>
  <si>
    <t>Taxi fare while in Wellington for Future Models of Care - Home and Community Support Services two day workshop</t>
  </si>
  <si>
    <t>Taxi fare while in Wellington for interRAI Governance Board Meeting</t>
  </si>
  <si>
    <t>Travel to Wellington for interRAI Governance Board Meeting</t>
  </si>
  <si>
    <t>Taxi fare while in Wellington for the National DHB Chief Executives Meeting</t>
  </si>
  <si>
    <t>01-02/06/2017</t>
  </si>
  <si>
    <t>Travel to Lawrence for visit to Tuapeka Health Centre</t>
  </si>
  <si>
    <t>Travel to Invercargill for meetings with staff regarding proposal for change decision</t>
  </si>
  <si>
    <t>Parking costs while in Wellington for Southern Partnership Group Meeting and Southern DHB/Ministry of Health Meeting</t>
  </si>
  <si>
    <t>Parking costs while in Christchurch, Auckland and Wellington as above.</t>
  </si>
  <si>
    <t>Coffee for team (x5) travelling for meeting with Central Otago Health Services Ltd in Dunstan</t>
  </si>
  <si>
    <t>Meals for Executive Leadership Team (x8) visiting Southland Hospital</t>
  </si>
  <si>
    <t>No hospitality expenses to disclose for the period</t>
  </si>
  <si>
    <t>No gifts or benefits to disclose for the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</si>
</sst>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19"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4"/>
      <color indexed="8"/>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b/>
      <sz val="16"/>
      <color indexed="8"/>
      <name val="Arial"/>
      <family val="2"/>
    </font>
    <font>
      <sz val="16"/>
      <color theme="1"/>
      <name val="Arial"/>
      <family val="2"/>
    </font>
    <font>
      <i/>
      <sz val="12"/>
      <color theme="1"/>
      <name val="Arial"/>
      <family val="2"/>
    </font>
    <font>
      <b/>
      <sz val="16"/>
      <color theme="1"/>
      <name val="Arial"/>
      <family val="2"/>
    </font>
    <font>
      <sz val="10"/>
      <color theme="1"/>
      <name val="Arial"/>
      <family val="2"/>
    </font>
    <font>
      <sz val="10"/>
      <name val="Arial"/>
      <family val="2"/>
    </font>
  </fonts>
  <fills count="9">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
      <patternFill patternType="solid">
        <fgColor theme="9" tint="0.39994506668294322"/>
        <bgColor indexed="64"/>
      </patternFill>
    </fill>
    <fill>
      <patternFill patternType="solid">
        <fgColor theme="3" tint="0.79998168889431442"/>
        <bgColor indexed="64"/>
      </patternFill>
    </fill>
    <fill>
      <patternFill patternType="solid">
        <fgColor rgb="FF99FF99"/>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7" fillId="0" borderId="0" applyFont="0" applyFill="0" applyBorder="0" applyAlignment="0" applyProtection="0"/>
  </cellStyleXfs>
  <cellXfs count="130">
    <xf numFmtId="0" fontId="0" fillId="0" borderId="0" xfId="0"/>
    <xf numFmtId="0" fontId="0" fillId="0" borderId="0" xfId="0" applyAlignment="1">
      <alignment wrapText="1"/>
    </xf>
    <xf numFmtId="0" fontId="1" fillId="0" borderId="2" xfId="0" applyFont="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3" fillId="4" borderId="3" xfId="0" applyFont="1" applyFill="1" applyBorder="1" applyAlignment="1">
      <alignment wrapText="1"/>
    </xf>
    <xf numFmtId="0" fontId="2" fillId="3" borderId="3" xfId="0" applyFont="1" applyFill="1"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1" fillId="0" borderId="8" xfId="0" applyFont="1" applyBorder="1" applyAlignment="1">
      <alignment wrapText="1"/>
    </xf>
    <xf numFmtId="0" fontId="0" fillId="0" borderId="9" xfId="0" applyBorder="1" applyAlignment="1">
      <alignment vertical="top"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9" xfId="0" applyFont="1" applyBorder="1" applyAlignment="1">
      <alignment wrapText="1"/>
    </xf>
    <xf numFmtId="0" fontId="0" fillId="0" borderId="6" xfId="0" applyFont="1" applyBorder="1" applyAlignment="1">
      <alignment wrapText="1"/>
    </xf>
    <xf numFmtId="0" fontId="3" fillId="4" borderId="5" xfId="0" applyFont="1" applyFill="1" applyBorder="1" applyAlignment="1">
      <alignment wrapText="1"/>
    </xf>
    <xf numFmtId="0" fontId="1" fillId="0" borderId="7" xfId="0" applyFont="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5" xfId="0" applyFont="1" applyFill="1" applyBorder="1" applyAlignment="1">
      <alignment wrapText="1"/>
    </xf>
    <xf numFmtId="0" fontId="0" fillId="0" borderId="7" xfId="0" applyFont="1" applyBorder="1" applyAlignment="1">
      <alignment wrapText="1"/>
    </xf>
    <xf numFmtId="0" fontId="0" fillId="0" borderId="2" xfId="0" applyFont="1" applyBorder="1" applyAlignment="1">
      <alignment wrapText="1"/>
    </xf>
    <xf numFmtId="0" fontId="0" fillId="0" borderId="8" xfId="0" applyFont="1" applyBorder="1" applyAlignment="1">
      <alignment wrapText="1"/>
    </xf>
    <xf numFmtId="0" fontId="3" fillId="4" borderId="4" xfId="0" applyFont="1" applyFill="1" applyBorder="1" applyAlignment="1">
      <alignment vertical="center" wrapText="1" readingOrder="1"/>
    </xf>
    <xf numFmtId="0" fontId="5" fillId="5" borderId="4" xfId="0" applyFont="1" applyFill="1" applyBorder="1" applyAlignment="1">
      <alignment vertical="center" wrapText="1" readingOrder="1"/>
    </xf>
    <xf numFmtId="0" fontId="6" fillId="0" borderId="0" xfId="0" applyFont="1" applyBorder="1" applyAlignment="1">
      <alignment wrapText="1"/>
    </xf>
    <xf numFmtId="0" fontId="6" fillId="0" borderId="9" xfId="0" applyFont="1" applyBorder="1" applyAlignment="1">
      <alignment wrapText="1"/>
    </xf>
    <xf numFmtId="0" fontId="6" fillId="0" borderId="6" xfId="0" applyFont="1" applyBorder="1" applyAlignment="1">
      <alignment wrapText="1"/>
    </xf>
    <xf numFmtId="0" fontId="6" fillId="0" borderId="0" xfId="0" applyFont="1" applyBorder="1"/>
    <xf numFmtId="0" fontId="0" fillId="2" borderId="6" xfId="0" applyFont="1" applyFill="1" applyBorder="1" applyAlignment="1">
      <alignment wrapText="1"/>
    </xf>
    <xf numFmtId="0" fontId="5" fillId="2" borderId="9" xfId="0" applyFont="1" applyFill="1" applyBorder="1" applyAlignment="1">
      <alignment vertical="center" wrapText="1" readingOrder="1"/>
    </xf>
    <xf numFmtId="0" fontId="0" fillId="0" borderId="0" xfId="0" applyBorder="1" applyAlignment="1">
      <alignment vertical="top" wrapText="1"/>
    </xf>
    <xf numFmtId="0" fontId="1" fillId="0" borderId="7"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0" fillId="0" borderId="0" xfId="0" applyAlignment="1">
      <alignment vertical="center" wrapText="1"/>
    </xf>
    <xf numFmtId="0" fontId="5" fillId="5" borderId="7" xfId="0" applyFont="1" applyFill="1" applyBorder="1" applyAlignment="1">
      <alignment vertical="center" readingOrder="1"/>
    </xf>
    <xf numFmtId="0" fontId="2" fillId="6" borderId="3" xfId="0" applyFont="1" applyFill="1" applyBorder="1" applyAlignment="1">
      <alignment wrapText="1"/>
    </xf>
    <xf numFmtId="0" fontId="6" fillId="0" borderId="0" xfId="0" applyFont="1" applyBorder="1" applyAlignment="1">
      <alignment wrapText="1"/>
    </xf>
    <xf numFmtId="0" fontId="6" fillId="0" borderId="6" xfId="0" applyFont="1" applyBorder="1" applyAlignment="1">
      <alignment wrapText="1"/>
    </xf>
    <xf numFmtId="0" fontId="4" fillId="7" borderId="12" xfId="0" applyFont="1" applyFill="1" applyBorder="1" applyAlignment="1">
      <alignment vertical="center" wrapText="1" readingOrder="1"/>
    </xf>
    <xf numFmtId="0" fontId="7" fillId="0" borderId="0" xfId="0" applyFont="1" applyBorder="1" applyAlignment="1">
      <alignment vertical="center" wrapText="1" readingOrder="1"/>
    </xf>
    <xf numFmtId="0" fontId="8" fillId="0" borderId="0" xfId="0" applyFont="1" applyBorder="1" applyAlignment="1">
      <alignment vertical="center" wrapText="1" readingOrder="1"/>
    </xf>
    <xf numFmtId="0" fontId="12" fillId="0" borderId="0" xfId="0" applyFont="1" applyBorder="1"/>
    <xf numFmtId="0" fontId="6" fillId="0" borderId="0" xfId="0" applyFont="1" applyBorder="1" applyAlignment="1">
      <alignment vertical="center"/>
    </xf>
    <xf numFmtId="0" fontId="6" fillId="0" borderId="12" xfId="0" applyFont="1" applyBorder="1" applyAlignment="1">
      <alignment wrapText="1"/>
    </xf>
    <xf numFmtId="0" fontId="0" fillId="0" borderId="0" xfId="0" applyFont="1" applyBorder="1" applyAlignment="1">
      <alignment wrapText="1"/>
    </xf>
    <xf numFmtId="0" fontId="1" fillId="0" borderId="3" xfId="0" applyFont="1" applyBorder="1" applyAlignment="1">
      <alignment wrapText="1"/>
    </xf>
    <xf numFmtId="0" fontId="0" fillId="0" borderId="3" xfId="0" applyBorder="1" applyAlignment="1">
      <alignment wrapText="1"/>
    </xf>
    <xf numFmtId="0" fontId="1" fillId="8" borderId="7" xfId="0" applyFont="1" applyFill="1" applyBorder="1" applyAlignment="1">
      <alignment vertical="center" wrapText="1"/>
    </xf>
    <xf numFmtId="0" fontId="0" fillId="0" borderId="0" xfId="0" applyBorder="1" applyAlignment="1">
      <alignment wrapText="1"/>
    </xf>
    <xf numFmtId="0" fontId="5" fillId="5" borderId="7" xfId="0" applyFont="1" applyFill="1" applyBorder="1" applyAlignment="1">
      <alignment vertical="center" wrapText="1" readingOrder="1"/>
    </xf>
    <xf numFmtId="0" fontId="0" fillId="0" borderId="0" xfId="0" applyFont="1" applyBorder="1" applyAlignment="1">
      <alignment wrapText="1"/>
    </xf>
    <xf numFmtId="164" fontId="1" fillId="8" borderId="2" xfId="0" applyNumberFormat="1" applyFont="1" applyFill="1" applyBorder="1" applyAlignment="1">
      <alignment vertical="center"/>
    </xf>
    <xf numFmtId="164" fontId="6" fillId="8" borderId="2" xfId="0" applyNumberFormat="1" applyFont="1" applyFill="1" applyBorder="1" applyAlignment="1">
      <alignment vertical="center" wrapText="1"/>
    </xf>
    <xf numFmtId="164" fontId="1" fillId="5" borderId="2" xfId="0" applyNumberFormat="1" applyFont="1" applyFill="1" applyBorder="1" applyAlignment="1">
      <alignment vertical="center"/>
    </xf>
    <xf numFmtId="164" fontId="5" fillId="5" borderId="2" xfId="0" applyNumberFormat="1" applyFont="1" applyFill="1" applyBorder="1" applyAlignment="1">
      <alignment vertical="center" wrapText="1" readingOrder="1"/>
    </xf>
    <xf numFmtId="164" fontId="5" fillId="2" borderId="0" xfId="0" applyNumberFormat="1" applyFont="1" applyFill="1" applyBorder="1" applyAlignment="1">
      <alignment vertical="center" wrapText="1" readingOrder="1"/>
    </xf>
    <xf numFmtId="0" fontId="6" fillId="0" borderId="7" xfId="0" applyFont="1" applyBorder="1" applyAlignment="1">
      <alignment wrapText="1"/>
    </xf>
    <xf numFmtId="0" fontId="5" fillId="2" borderId="0" xfId="0" applyFont="1" applyFill="1" applyBorder="1" applyAlignment="1">
      <alignment vertical="center" wrapText="1" readingOrder="1"/>
    </xf>
    <xf numFmtId="0" fontId="16" fillId="0" borderId="0" xfId="0" applyFont="1" applyBorder="1" applyAlignment="1">
      <alignment horizontal="center" vertical="center"/>
    </xf>
    <xf numFmtId="0" fontId="6" fillId="5" borderId="0" xfId="0" applyFont="1" applyFill="1" applyBorder="1" applyAlignment="1">
      <alignment vertical="center" wrapText="1"/>
    </xf>
    <xf numFmtId="164" fontId="6" fillId="5" borderId="3" xfId="0" applyNumberFormat="1" applyFont="1" applyFill="1" applyBorder="1" applyAlignment="1">
      <alignment vertical="center" wrapText="1"/>
    </xf>
    <xf numFmtId="0" fontId="0" fillId="0" borderId="4" xfId="0" applyFont="1" applyBorder="1"/>
    <xf numFmtId="0" fontId="0" fillId="0" borderId="3" xfId="0" applyFont="1" applyBorder="1" applyAlignment="1">
      <alignment wrapText="1"/>
    </xf>
    <xf numFmtId="0" fontId="0" fillId="0" borderId="5" xfId="0" applyFont="1" applyBorder="1" applyAlignment="1">
      <alignment wrapText="1"/>
    </xf>
    <xf numFmtId="0" fontId="0" fillId="2" borderId="11" xfId="0" applyFont="1" applyFill="1" applyBorder="1" applyAlignment="1">
      <alignment wrapText="1"/>
    </xf>
    <xf numFmtId="0" fontId="0" fillId="0" borderId="0" xfId="0" applyFont="1" applyBorder="1" applyAlignment="1">
      <alignment vertical="top" wrapText="1"/>
    </xf>
    <xf numFmtId="0" fontId="0" fillId="0" borderId="6" xfId="0" applyFont="1" applyBorder="1" applyAlignment="1">
      <alignment vertical="top" wrapText="1"/>
    </xf>
    <xf numFmtId="0" fontId="0" fillId="0" borderId="0" xfId="0" applyBorder="1" applyAlignment="1">
      <alignment wrapText="1"/>
    </xf>
    <xf numFmtId="0" fontId="0" fillId="0" borderId="0" xfId="0" applyFont="1" applyBorder="1" applyAlignment="1">
      <alignment vertical="top" wrapText="1"/>
    </xf>
    <xf numFmtId="14" fontId="0" fillId="0" borderId="9" xfId="0" applyNumberFormat="1" applyFont="1" applyBorder="1" applyAlignment="1">
      <alignment wrapText="1"/>
    </xf>
    <xf numFmtId="14" fontId="0" fillId="0" borderId="0" xfId="0" applyNumberFormat="1" applyAlignment="1">
      <alignment vertical="top" wrapText="1"/>
    </xf>
    <xf numFmtId="2" fontId="0" fillId="0" borderId="0" xfId="0" applyNumberFormat="1" applyBorder="1" applyAlignment="1">
      <alignment vertical="top" wrapText="1"/>
    </xf>
    <xf numFmtId="14" fontId="0" fillId="0" borderId="9" xfId="0" applyNumberFormat="1" applyBorder="1" applyAlignment="1">
      <alignment vertical="top" wrapText="1"/>
    </xf>
    <xf numFmtId="2" fontId="0" fillId="0" borderId="0" xfId="0" applyNumberFormat="1" applyFont="1"/>
    <xf numFmtId="14" fontId="0" fillId="0" borderId="9" xfId="0" applyNumberFormat="1" applyFont="1" applyBorder="1" applyAlignment="1">
      <alignment vertical="top" wrapText="1"/>
    </xf>
    <xf numFmtId="43" fontId="0" fillId="0" borderId="0" xfId="1" applyFont="1" applyBorder="1" applyAlignment="1">
      <alignment vertical="top" wrapText="1"/>
    </xf>
    <xf numFmtId="43" fontId="0" fillId="0" borderId="0" xfId="1" applyFont="1" applyAlignment="1">
      <alignment vertical="top" wrapText="1"/>
    </xf>
    <xf numFmtId="43" fontId="0" fillId="0" borderId="0" xfId="1" applyFont="1" applyBorder="1" applyAlignment="1">
      <alignment vertical="top"/>
    </xf>
    <xf numFmtId="0" fontId="0" fillId="0" borderId="9" xfId="0" applyFont="1" applyBorder="1" applyAlignment="1">
      <alignment horizontal="right" vertical="top"/>
    </xf>
    <xf numFmtId="14" fontId="0" fillId="0" borderId="9" xfId="0" applyNumberFormat="1" applyBorder="1" applyAlignment="1">
      <alignment horizontal="right" vertical="top" wrapText="1"/>
    </xf>
    <xf numFmtId="14" fontId="0" fillId="0" borderId="0" xfId="0" applyNumberFormat="1" applyAlignment="1">
      <alignment horizontal="right" vertical="top" wrapText="1"/>
    </xf>
    <xf numFmtId="14" fontId="0" fillId="0" borderId="9" xfId="0" applyNumberFormat="1" applyFont="1" applyBorder="1" applyAlignment="1">
      <alignment horizontal="right" vertical="top" wrapText="1"/>
    </xf>
    <xf numFmtId="0" fontId="18" fillId="0" borderId="0" xfId="0" applyFont="1" applyBorder="1" applyAlignment="1">
      <alignment vertical="top" wrapText="1"/>
    </xf>
    <xf numFmtId="43" fontId="0" fillId="0" borderId="0" xfId="1" applyFont="1" applyFill="1" applyAlignment="1">
      <alignment vertical="top" wrapText="1"/>
    </xf>
    <xf numFmtId="0" fontId="0" fillId="0" borderId="0" xfId="0" applyFill="1" applyAlignment="1">
      <alignment wrapText="1"/>
    </xf>
    <xf numFmtId="0" fontId="3" fillId="3" borderId="7" xfId="0" applyNumberFormat="1" applyFont="1" applyFill="1" applyBorder="1" applyAlignment="1">
      <alignment vertical="center" wrapText="1" readingOrder="1"/>
    </xf>
    <xf numFmtId="0" fontId="3" fillId="3" borderId="2" xfId="0" applyNumberFormat="1" applyFont="1" applyFill="1" applyBorder="1" applyAlignment="1">
      <alignment vertical="center" wrapText="1" readingOrder="1"/>
    </xf>
    <xf numFmtId="0" fontId="3" fillId="6" borderId="7" xfId="0" applyFont="1" applyFill="1" applyBorder="1" applyAlignment="1">
      <alignment vertical="center" readingOrder="1"/>
    </xf>
    <xf numFmtId="0" fontId="3" fillId="6" borderId="2" xfId="0" applyFont="1" applyFill="1" applyBorder="1" applyAlignment="1">
      <alignment vertical="center" readingOrder="1"/>
    </xf>
    <xf numFmtId="0" fontId="16" fillId="0" borderId="1" xfId="0" applyFont="1" applyBorder="1" applyAlignment="1">
      <alignment horizontal="center" vertical="center"/>
    </xf>
    <xf numFmtId="0" fontId="3" fillId="4" borderId="10" xfId="0" applyFont="1" applyFill="1" applyBorder="1" applyAlignment="1">
      <alignment vertical="center" wrapText="1" readingOrder="1"/>
    </xf>
    <xf numFmtId="0" fontId="3" fillId="4" borderId="1" xfId="0" applyFont="1" applyFill="1" applyBorder="1" applyAlignment="1">
      <alignment vertical="center" wrapText="1" readingOrder="1"/>
    </xf>
    <xf numFmtId="0" fontId="7" fillId="0" borderId="12" xfId="0" applyFont="1" applyBorder="1" applyAlignment="1">
      <alignment vertical="center" wrapText="1" readingOrder="1"/>
    </xf>
    <xf numFmtId="0" fontId="8" fillId="0" borderId="12" xfId="0" applyFont="1" applyBorder="1" applyAlignment="1">
      <alignment vertical="center" wrapText="1" readingOrder="1"/>
    </xf>
    <xf numFmtId="0" fontId="13" fillId="0" borderId="7" xfId="0" applyFont="1" applyFill="1" applyBorder="1" applyAlignment="1">
      <alignment horizontal="center" vertical="center" wrapText="1" readingOrder="1"/>
    </xf>
    <xf numFmtId="0" fontId="14" fillId="0" borderId="2" xfId="0" applyFont="1" applyBorder="1" applyAlignment="1">
      <alignment horizontal="center" vertical="center" wrapText="1" readingOrder="1"/>
    </xf>
    <xf numFmtId="0" fontId="9" fillId="0" borderId="4" xfId="0" applyFont="1" applyFill="1" applyBorder="1" applyAlignment="1">
      <alignment horizontal="center" vertical="center" wrapText="1" readingOrder="1"/>
    </xf>
    <xf numFmtId="0" fontId="1" fillId="0" borderId="3" xfId="0" applyFont="1" applyFill="1" applyBorder="1" applyAlignment="1">
      <alignment horizontal="center" vertical="center" wrapText="1" readingOrder="1"/>
    </xf>
    <xf numFmtId="0" fontId="11" fillId="0" borderId="9" xfId="0" applyFont="1" applyBorder="1" applyAlignment="1">
      <alignment horizontal="left" vertical="center" wrapText="1"/>
    </xf>
    <xf numFmtId="0" fontId="11" fillId="0" borderId="0" xfId="0" applyFont="1" applyBorder="1" applyAlignment="1">
      <alignment horizontal="left" vertical="center" wrapText="1"/>
    </xf>
    <xf numFmtId="0" fontId="3" fillId="4" borderId="7" xfId="0" applyFont="1" applyFill="1" applyBorder="1" applyAlignment="1">
      <alignment horizontal="left" vertical="center" wrapText="1" readingOrder="1"/>
    </xf>
    <xf numFmtId="0" fontId="3" fillId="4" borderId="2" xfId="0" applyFont="1" applyFill="1" applyBorder="1" applyAlignment="1">
      <alignment horizontal="left" vertical="center" wrapText="1" readingOrder="1"/>
    </xf>
    <xf numFmtId="0" fontId="16" fillId="0" borderId="12" xfId="0" applyFont="1" applyBorder="1" applyAlignment="1">
      <alignment horizontal="center" vertical="center"/>
    </xf>
    <xf numFmtId="0" fontId="9" fillId="0" borderId="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13" fillId="0" borderId="9" xfId="0" applyFont="1" applyFill="1" applyBorder="1" applyAlignment="1">
      <alignment horizontal="center" vertical="center" wrapText="1" readingOrder="1"/>
    </xf>
    <xf numFmtId="0" fontId="13" fillId="0" borderId="0" xfId="0" applyFont="1" applyFill="1" applyBorder="1" applyAlignment="1">
      <alignment horizontal="center" vertical="center" wrapText="1" readingOrder="1"/>
    </xf>
    <xf numFmtId="0" fontId="13" fillId="0" borderId="6" xfId="0" applyFont="1" applyFill="1" applyBorder="1" applyAlignment="1">
      <alignment horizontal="center" vertical="center" wrapText="1" readingOrder="1"/>
    </xf>
    <xf numFmtId="0" fontId="4" fillId="4" borderId="7" xfId="0" applyFont="1" applyFill="1" applyBorder="1" applyAlignment="1">
      <alignment vertical="center" wrapText="1" readingOrder="1"/>
    </xf>
    <xf numFmtId="0" fontId="4" fillId="4" borderId="2" xfId="0" applyFont="1" applyFill="1" applyBorder="1" applyAlignment="1">
      <alignment vertical="center" wrapText="1" readingOrder="1"/>
    </xf>
    <xf numFmtId="0" fontId="15" fillId="0" borderId="2"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3" fillId="0" borderId="2" xfId="0" applyFont="1" applyFill="1" applyBorder="1" applyAlignment="1">
      <alignment horizontal="center" vertical="center" wrapText="1" readingOrder="1"/>
    </xf>
  </cellXfs>
  <cellStyles count="2">
    <cellStyle name="Comma"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
  <sheetViews>
    <sheetView tabSelected="1" topLeftCell="A7" zoomScaleNormal="100" workbookViewId="0">
      <selection activeCell="B18" sqref="B18"/>
    </sheetView>
  </sheetViews>
  <sheetFormatPr defaultColWidth="9.140625" defaultRowHeight="12.75" x14ac:dyDescent="0.2"/>
  <cols>
    <col min="1" max="1" width="23.5703125" style="7" customWidth="1"/>
    <col min="2" max="2" width="23.5703125" style="1" customWidth="1"/>
    <col min="3" max="3" width="29" style="1" customWidth="1"/>
    <col min="4" max="4" width="27.5703125" style="1" customWidth="1"/>
    <col min="5" max="16384" width="9.140625" style="1"/>
  </cols>
  <sheetData>
    <row r="1" spans="1:4" ht="36" customHeight="1" x14ac:dyDescent="0.2">
      <c r="A1" s="98" t="s">
        <v>24</v>
      </c>
      <c r="B1" s="98"/>
      <c r="C1" s="98"/>
      <c r="D1" s="98"/>
    </row>
    <row r="2" spans="1:4" ht="36" customHeight="1" x14ac:dyDescent="0.2">
      <c r="A2" s="47" t="s">
        <v>8</v>
      </c>
      <c r="B2" s="101" t="s">
        <v>44</v>
      </c>
      <c r="C2" s="101"/>
      <c r="D2" s="101"/>
    </row>
    <row r="3" spans="1:4" ht="36" customHeight="1" x14ac:dyDescent="0.2">
      <c r="A3" s="47" t="s">
        <v>9</v>
      </c>
      <c r="B3" s="102" t="s">
        <v>45</v>
      </c>
      <c r="C3" s="102"/>
      <c r="D3" s="102"/>
    </row>
    <row r="4" spans="1:4" ht="36" customHeight="1" x14ac:dyDescent="0.2">
      <c r="A4" s="47" t="s">
        <v>3</v>
      </c>
      <c r="B4" s="102" t="s">
        <v>46</v>
      </c>
      <c r="C4" s="102"/>
      <c r="D4" s="102"/>
    </row>
    <row r="5" spans="1:4" s="3" customFormat="1" ht="36" customHeight="1" x14ac:dyDescent="0.2">
      <c r="A5" s="103" t="s">
        <v>10</v>
      </c>
      <c r="B5" s="104"/>
      <c r="C5" s="104"/>
      <c r="D5" s="104"/>
    </row>
    <row r="6" spans="1:4" s="3" customFormat="1" ht="35.25" customHeight="1" x14ac:dyDescent="0.2">
      <c r="A6" s="105" t="s">
        <v>38</v>
      </c>
      <c r="B6" s="106"/>
      <c r="C6" s="106"/>
      <c r="D6" s="106"/>
    </row>
    <row r="7" spans="1:4" s="4" customFormat="1" ht="19.5" customHeight="1" x14ac:dyDescent="0.2">
      <c r="A7" s="99" t="s">
        <v>29</v>
      </c>
      <c r="B7" s="100"/>
      <c r="C7" s="100"/>
      <c r="D7" s="100"/>
    </row>
    <row r="8" spans="1:4" s="41" customFormat="1" ht="38.25" x14ac:dyDescent="0.2">
      <c r="A8" s="39" t="s">
        <v>25</v>
      </c>
      <c r="B8" s="40" t="s">
        <v>49</v>
      </c>
      <c r="C8" s="40" t="s">
        <v>39</v>
      </c>
      <c r="D8" s="40" t="s">
        <v>18</v>
      </c>
    </row>
    <row r="9" spans="1:4" ht="63.75" x14ac:dyDescent="0.2">
      <c r="A9" s="89" t="s">
        <v>125</v>
      </c>
      <c r="B9" s="85">
        <f>41.5+1329.79</f>
        <v>1371.29</v>
      </c>
      <c r="C9" s="7" t="s">
        <v>94</v>
      </c>
      <c r="D9" s="7" t="s">
        <v>53</v>
      </c>
    </row>
    <row r="10" spans="1:4" ht="38.25" x14ac:dyDescent="0.2">
      <c r="A10" s="81">
        <v>42865</v>
      </c>
      <c r="B10" s="84">
        <f>12.5+294.16</f>
        <v>306.66000000000003</v>
      </c>
      <c r="C10" s="38" t="s">
        <v>95</v>
      </c>
      <c r="D10" s="38" t="s">
        <v>51</v>
      </c>
    </row>
    <row r="11" spans="1:4" ht="25.5" x14ac:dyDescent="0.2">
      <c r="A11" s="81">
        <v>42865</v>
      </c>
      <c r="B11" s="84">
        <f>5+156.89</f>
        <v>161.88999999999999</v>
      </c>
      <c r="C11" s="38" t="s">
        <v>96</v>
      </c>
      <c r="D11" s="38" t="s">
        <v>97</v>
      </c>
    </row>
    <row r="12" spans="1:4" ht="38.25" x14ac:dyDescent="0.2">
      <c r="A12" s="81">
        <v>42866</v>
      </c>
      <c r="B12" s="84">
        <v>50.43</v>
      </c>
      <c r="C12" s="38" t="s">
        <v>98</v>
      </c>
      <c r="D12" s="38" t="s">
        <v>93</v>
      </c>
    </row>
    <row r="13" spans="1:4" ht="25.5" x14ac:dyDescent="0.2">
      <c r="A13" s="81">
        <v>42866</v>
      </c>
      <c r="B13" s="84">
        <v>71.290000000000006</v>
      </c>
      <c r="C13" s="38" t="s">
        <v>101</v>
      </c>
      <c r="D13" s="38" t="s">
        <v>58</v>
      </c>
    </row>
    <row r="14" spans="1:4" ht="38.25" x14ac:dyDescent="0.2">
      <c r="A14" s="88" t="s">
        <v>189</v>
      </c>
      <c r="B14" s="84">
        <v>855.24</v>
      </c>
      <c r="C14" s="38" t="s">
        <v>102</v>
      </c>
      <c r="D14" s="38" t="s">
        <v>103</v>
      </c>
    </row>
    <row r="15" spans="1:4" ht="51" x14ac:dyDescent="0.2">
      <c r="A15" s="88">
        <v>42869</v>
      </c>
      <c r="B15" s="84">
        <v>18.88</v>
      </c>
      <c r="C15" s="38" t="s">
        <v>104</v>
      </c>
      <c r="D15" s="38" t="s">
        <v>105</v>
      </c>
    </row>
    <row r="16" spans="1:4" ht="38.25" x14ac:dyDescent="0.2">
      <c r="A16" s="88">
        <v>42869</v>
      </c>
      <c r="B16" s="84">
        <v>20.72</v>
      </c>
      <c r="C16" s="38" t="s">
        <v>106</v>
      </c>
      <c r="D16" s="38" t="s">
        <v>58</v>
      </c>
    </row>
    <row r="17" spans="1:4" ht="38.25" x14ac:dyDescent="0.2">
      <c r="A17" s="87" t="s">
        <v>190</v>
      </c>
      <c r="B17" s="86">
        <f>12.5+765.79</f>
        <v>778.29</v>
      </c>
      <c r="C17" s="38" t="s">
        <v>99</v>
      </c>
      <c r="D17" s="38" t="s">
        <v>78</v>
      </c>
    </row>
    <row r="18" spans="1:4" ht="38.25" x14ac:dyDescent="0.2">
      <c r="A18" s="88">
        <v>42871</v>
      </c>
      <c r="B18" s="57">
        <v>27.42</v>
      </c>
      <c r="C18" s="38" t="s">
        <v>106</v>
      </c>
      <c r="D18" s="38" t="s">
        <v>58</v>
      </c>
    </row>
    <row r="19" spans="1:4" ht="38.25" x14ac:dyDescent="0.2">
      <c r="A19" s="88" t="s">
        <v>100</v>
      </c>
      <c r="B19" s="76">
        <v>73.52</v>
      </c>
      <c r="C19" s="38" t="s">
        <v>107</v>
      </c>
      <c r="D19" s="38" t="s">
        <v>108</v>
      </c>
    </row>
    <row r="20" spans="1:4" x14ac:dyDescent="0.2">
      <c r="A20" s="88"/>
      <c r="B20" s="76"/>
      <c r="C20" s="38"/>
      <c r="D20" s="38"/>
    </row>
    <row r="21" spans="1:4" x14ac:dyDescent="0.2">
      <c r="A21" s="11"/>
      <c r="B21" s="57"/>
      <c r="C21" s="57"/>
      <c r="D21" s="57"/>
    </row>
    <row r="22" spans="1:4" hidden="1" x14ac:dyDescent="0.2">
      <c r="A22" s="11"/>
      <c r="B22" s="57"/>
      <c r="C22" s="57"/>
      <c r="D22" s="57"/>
    </row>
    <row r="23" spans="1:4" ht="19.5" customHeight="1" x14ac:dyDescent="0.2">
      <c r="A23" s="56" t="s">
        <v>4</v>
      </c>
      <c r="B23" s="60">
        <f>SUM(B9:B22)</f>
        <v>3735.63</v>
      </c>
      <c r="C23" s="57"/>
      <c r="D23" s="57"/>
    </row>
    <row r="24" spans="1:4" s="4" customFormat="1" ht="19.5" customHeight="1" x14ac:dyDescent="0.2">
      <c r="A24" s="94" t="s">
        <v>16</v>
      </c>
      <c r="B24" s="95"/>
      <c r="C24" s="95"/>
      <c r="D24" s="6"/>
    </row>
    <row r="25" spans="1:4" s="41" customFormat="1" ht="37.5" customHeight="1" x14ac:dyDescent="0.2">
      <c r="A25" s="39" t="s">
        <v>25</v>
      </c>
      <c r="B25" s="40" t="s">
        <v>48</v>
      </c>
      <c r="C25" s="40" t="s">
        <v>40</v>
      </c>
      <c r="D25" s="40" t="s">
        <v>17</v>
      </c>
    </row>
    <row r="26" spans="1:4" ht="25.5" x14ac:dyDescent="0.2">
      <c r="A26" s="79">
        <v>42656</v>
      </c>
      <c r="B26" s="85">
        <f>484.87+12.5</f>
        <v>497.37</v>
      </c>
      <c r="C26" s="38" t="s">
        <v>56</v>
      </c>
      <c r="D26" s="38" t="s">
        <v>50</v>
      </c>
    </row>
    <row r="27" spans="1:4" ht="25.5" x14ac:dyDescent="0.2">
      <c r="A27" s="79">
        <v>42656</v>
      </c>
      <c r="B27" s="85">
        <v>19.13</v>
      </c>
      <c r="C27" s="38" t="s">
        <v>126</v>
      </c>
      <c r="D27" s="38" t="s">
        <v>59</v>
      </c>
    </row>
    <row r="28" spans="1:4" ht="51" x14ac:dyDescent="0.2">
      <c r="A28" s="79">
        <v>42664</v>
      </c>
      <c r="B28" s="85">
        <f>412.98+12.5</f>
        <v>425.48</v>
      </c>
      <c r="C28" s="38" t="s">
        <v>127</v>
      </c>
      <c r="D28" s="38" t="s">
        <v>50</v>
      </c>
    </row>
    <row r="29" spans="1:4" ht="38.25" x14ac:dyDescent="0.2">
      <c r="A29" s="79">
        <v>42664</v>
      </c>
      <c r="B29" s="85">
        <v>33.4</v>
      </c>
      <c r="C29" s="38" t="s">
        <v>128</v>
      </c>
      <c r="D29" s="38" t="s">
        <v>91</v>
      </c>
    </row>
    <row r="30" spans="1:4" ht="38.25" x14ac:dyDescent="0.2">
      <c r="A30" s="79">
        <v>42668</v>
      </c>
      <c r="B30" s="85">
        <f>661.49+12.5</f>
        <v>673.99</v>
      </c>
      <c r="C30" s="38" t="s">
        <v>63</v>
      </c>
      <c r="D30" s="38" t="s">
        <v>50</v>
      </c>
    </row>
    <row r="31" spans="1:4" ht="51" x14ac:dyDescent="0.2">
      <c r="A31" s="79">
        <v>42668</v>
      </c>
      <c r="B31" s="85">
        <v>19.13</v>
      </c>
      <c r="C31" s="38" t="s">
        <v>129</v>
      </c>
      <c r="D31" s="38" t="s">
        <v>59</v>
      </c>
    </row>
    <row r="32" spans="1:4" ht="51" x14ac:dyDescent="0.2">
      <c r="A32" s="89" t="s">
        <v>130</v>
      </c>
      <c r="B32" s="85">
        <f>2+2+12.5+2+457.47+12+33.74</f>
        <v>521.71</v>
      </c>
      <c r="C32" s="38" t="s">
        <v>70</v>
      </c>
      <c r="D32" s="38" t="s">
        <v>50</v>
      </c>
    </row>
    <row r="33" spans="1:5" ht="63.75" x14ac:dyDescent="0.2">
      <c r="A33" s="89" t="s">
        <v>191</v>
      </c>
      <c r="B33" s="85">
        <f>580+5</f>
        <v>585</v>
      </c>
      <c r="C33" s="38" t="s">
        <v>131</v>
      </c>
      <c r="D33" s="38" t="s">
        <v>51</v>
      </c>
    </row>
    <row r="34" spans="1:5" ht="51" x14ac:dyDescent="0.2">
      <c r="A34" s="89">
        <v>42676</v>
      </c>
      <c r="B34" s="85">
        <v>33.909999999999997</v>
      </c>
      <c r="C34" s="38" t="s">
        <v>132</v>
      </c>
      <c r="D34" s="38" t="s">
        <v>58</v>
      </c>
    </row>
    <row r="35" spans="1:5" ht="51" x14ac:dyDescent="0.2">
      <c r="A35" s="89">
        <v>42677</v>
      </c>
      <c r="B35" s="85">
        <v>34.78</v>
      </c>
      <c r="C35" s="38" t="s">
        <v>133</v>
      </c>
      <c r="D35" s="38" t="s">
        <v>59</v>
      </c>
    </row>
    <row r="36" spans="1:5" ht="38.25" x14ac:dyDescent="0.2">
      <c r="A36" s="89">
        <v>42684</v>
      </c>
      <c r="B36" s="85">
        <v>302.39999999999998</v>
      </c>
      <c r="C36" s="38" t="s">
        <v>69</v>
      </c>
      <c r="D36" s="38" t="s">
        <v>54</v>
      </c>
    </row>
    <row r="37" spans="1:5" ht="51" x14ac:dyDescent="0.2">
      <c r="A37" s="89">
        <v>42684</v>
      </c>
      <c r="B37" s="85">
        <f>5+2+113.48+20.5</f>
        <v>140.98000000000002</v>
      </c>
      <c r="C37" s="38" t="s">
        <v>134</v>
      </c>
      <c r="D37" s="38" t="s">
        <v>51</v>
      </c>
    </row>
    <row r="38" spans="1:5" ht="38.25" x14ac:dyDescent="0.2">
      <c r="A38" s="79">
        <v>42685</v>
      </c>
      <c r="B38" s="85">
        <v>22.17</v>
      </c>
      <c r="C38" s="38" t="s">
        <v>202</v>
      </c>
      <c r="D38" s="38" t="s">
        <v>135</v>
      </c>
    </row>
    <row r="39" spans="1:5" ht="25.5" x14ac:dyDescent="0.2">
      <c r="A39" s="79">
        <v>42690</v>
      </c>
      <c r="B39" s="85">
        <f>2+123.91+5+20.5</f>
        <v>151.41</v>
      </c>
      <c r="C39" s="38" t="s">
        <v>136</v>
      </c>
      <c r="D39" s="38" t="s">
        <v>51</v>
      </c>
    </row>
    <row r="40" spans="1:5" ht="38.25" x14ac:dyDescent="0.2">
      <c r="A40" s="79">
        <v>42690</v>
      </c>
      <c r="B40" s="85">
        <v>254.78</v>
      </c>
      <c r="C40" s="38" t="s">
        <v>203</v>
      </c>
      <c r="D40" s="91" t="s">
        <v>108</v>
      </c>
      <c r="E40" s="93"/>
    </row>
    <row r="41" spans="1:5" ht="51" x14ac:dyDescent="0.2">
      <c r="A41" s="89" t="s">
        <v>137</v>
      </c>
      <c r="B41" s="85">
        <f>16.87+2+373.64+12.5+10+2</f>
        <v>417.01</v>
      </c>
      <c r="C41" s="38" t="s">
        <v>64</v>
      </c>
      <c r="D41" s="38" t="s">
        <v>50</v>
      </c>
    </row>
    <row r="42" spans="1:5" ht="51" x14ac:dyDescent="0.2">
      <c r="A42" s="79">
        <v>42694</v>
      </c>
      <c r="B42" s="85">
        <v>34.5</v>
      </c>
      <c r="C42" s="38" t="s">
        <v>114</v>
      </c>
      <c r="D42" s="38" t="s">
        <v>91</v>
      </c>
    </row>
    <row r="43" spans="1:5" ht="63.75" x14ac:dyDescent="0.2">
      <c r="A43" s="89">
        <v>42694</v>
      </c>
      <c r="B43" s="85">
        <f>168.31+5</f>
        <v>173.31</v>
      </c>
      <c r="C43" s="38" t="s">
        <v>138</v>
      </c>
      <c r="D43" s="38" t="s">
        <v>51</v>
      </c>
    </row>
    <row r="44" spans="1:5" ht="51" x14ac:dyDescent="0.2">
      <c r="A44" s="79">
        <v>42695</v>
      </c>
      <c r="B44" s="85">
        <v>34.6</v>
      </c>
      <c r="C44" s="38" t="s">
        <v>117</v>
      </c>
      <c r="D44" s="38" t="s">
        <v>91</v>
      </c>
    </row>
    <row r="45" spans="1:5" ht="51" x14ac:dyDescent="0.2">
      <c r="A45" s="79">
        <v>42695</v>
      </c>
      <c r="B45" s="85">
        <v>19.13</v>
      </c>
      <c r="C45" s="38" t="s">
        <v>116</v>
      </c>
      <c r="D45" s="38" t="s">
        <v>59</v>
      </c>
    </row>
    <row r="46" spans="1:5" ht="63.75" x14ac:dyDescent="0.2">
      <c r="A46" s="79">
        <v>42703</v>
      </c>
      <c r="B46" s="85">
        <f>12.5+7.59+10+408.74</f>
        <v>438.83</v>
      </c>
      <c r="C46" s="74" t="s">
        <v>65</v>
      </c>
      <c r="D46" s="38" t="s">
        <v>50</v>
      </c>
    </row>
    <row r="47" spans="1:5" ht="63.75" x14ac:dyDescent="0.2">
      <c r="A47" s="79">
        <v>42703</v>
      </c>
      <c r="B47" s="85">
        <v>19.13</v>
      </c>
      <c r="C47" s="74" t="s">
        <v>139</v>
      </c>
      <c r="D47" s="38" t="s">
        <v>59</v>
      </c>
    </row>
    <row r="48" spans="1:5" ht="25.5" x14ac:dyDescent="0.2">
      <c r="A48" s="89" t="s">
        <v>140</v>
      </c>
      <c r="B48" s="85">
        <f>10+12.5+576.44+58.44+126.98+10</f>
        <v>794.36000000000013</v>
      </c>
      <c r="C48" s="38" t="s">
        <v>57</v>
      </c>
      <c r="D48" s="38" t="s">
        <v>50</v>
      </c>
    </row>
    <row r="49" spans="1:6" ht="25.5" x14ac:dyDescent="0.2">
      <c r="A49" s="89" t="s">
        <v>140</v>
      </c>
      <c r="B49" s="85">
        <f>5+243+12.5</f>
        <v>260.5</v>
      </c>
      <c r="C49" s="38" t="s">
        <v>141</v>
      </c>
      <c r="D49" s="38" t="s">
        <v>60</v>
      </c>
    </row>
    <row r="50" spans="1:6" ht="25.5" x14ac:dyDescent="0.2">
      <c r="A50" s="79">
        <v>42705</v>
      </c>
      <c r="B50" s="85">
        <v>33.39</v>
      </c>
      <c r="C50" s="38" t="s">
        <v>142</v>
      </c>
      <c r="D50" s="38" t="s">
        <v>58</v>
      </c>
    </row>
    <row r="51" spans="1:6" ht="25.5" x14ac:dyDescent="0.2">
      <c r="A51" s="79">
        <v>42708</v>
      </c>
      <c r="B51" s="85">
        <v>33.590000000000003</v>
      </c>
      <c r="C51" s="38" t="s">
        <v>143</v>
      </c>
      <c r="D51" s="38" t="s">
        <v>61</v>
      </c>
    </row>
    <row r="52" spans="1:6" ht="25.5" x14ac:dyDescent="0.2">
      <c r="A52" s="79">
        <v>42708</v>
      </c>
      <c r="B52" s="85">
        <v>22.61</v>
      </c>
      <c r="C52" s="38" t="s">
        <v>144</v>
      </c>
      <c r="D52" s="38" t="s">
        <v>59</v>
      </c>
    </row>
    <row r="53" spans="1:6" ht="76.5" x14ac:dyDescent="0.2">
      <c r="A53" s="89" t="s">
        <v>145</v>
      </c>
      <c r="B53" s="85">
        <f>453.78+2+12.5+2</f>
        <v>470.28</v>
      </c>
      <c r="C53" s="38" t="s">
        <v>66</v>
      </c>
      <c r="D53" s="38" t="s">
        <v>50</v>
      </c>
    </row>
    <row r="54" spans="1:6" ht="89.25" x14ac:dyDescent="0.2">
      <c r="A54" s="89" t="s">
        <v>147</v>
      </c>
      <c r="B54" s="85">
        <f>249.14+5</f>
        <v>254.14</v>
      </c>
      <c r="C54" s="38" t="s">
        <v>146</v>
      </c>
      <c r="D54" s="38" t="s">
        <v>51</v>
      </c>
    </row>
    <row r="55" spans="1:6" ht="89.25" x14ac:dyDescent="0.2">
      <c r="A55" s="79">
        <v>42711</v>
      </c>
      <c r="B55" s="85">
        <v>44.1</v>
      </c>
      <c r="C55" s="38" t="s">
        <v>115</v>
      </c>
      <c r="D55" s="38" t="s">
        <v>91</v>
      </c>
    </row>
    <row r="56" spans="1:6" ht="89.25" x14ac:dyDescent="0.2">
      <c r="A56" s="79">
        <v>42712</v>
      </c>
      <c r="B56" s="85">
        <v>45.22</v>
      </c>
      <c r="C56" s="38" t="s">
        <v>148</v>
      </c>
      <c r="D56" s="38" t="s">
        <v>59</v>
      </c>
    </row>
    <row r="57" spans="1:6" ht="38.25" x14ac:dyDescent="0.2">
      <c r="A57" s="79">
        <v>42716</v>
      </c>
      <c r="B57" s="85">
        <f>10+365.51+12.5</f>
        <v>388.01</v>
      </c>
      <c r="C57" s="38" t="s">
        <v>67</v>
      </c>
      <c r="D57" s="38" t="s">
        <v>50</v>
      </c>
    </row>
    <row r="58" spans="1:6" ht="38.25" x14ac:dyDescent="0.2">
      <c r="A58" s="79">
        <v>42716</v>
      </c>
      <c r="B58" s="85">
        <v>28.8</v>
      </c>
      <c r="C58" s="38" t="s">
        <v>121</v>
      </c>
      <c r="D58" s="38" t="s">
        <v>91</v>
      </c>
    </row>
    <row r="59" spans="1:6" ht="51" x14ac:dyDescent="0.2">
      <c r="A59" s="79">
        <v>42716</v>
      </c>
      <c r="B59" s="85">
        <v>19.13</v>
      </c>
      <c r="C59" s="38" t="s">
        <v>149</v>
      </c>
      <c r="D59" s="38" t="s">
        <v>59</v>
      </c>
    </row>
    <row r="60" spans="1:6" ht="38.25" x14ac:dyDescent="0.2">
      <c r="A60" s="79">
        <v>42720</v>
      </c>
      <c r="B60" s="85">
        <f>693.84+12.5</f>
        <v>706.34</v>
      </c>
      <c r="C60" s="38" t="s">
        <v>62</v>
      </c>
      <c r="D60" s="38" t="s">
        <v>50</v>
      </c>
    </row>
    <row r="61" spans="1:6" ht="38.25" x14ac:dyDescent="0.2">
      <c r="A61" s="79">
        <v>42720</v>
      </c>
      <c r="B61" s="85">
        <v>19.13</v>
      </c>
      <c r="C61" s="38" t="s">
        <v>150</v>
      </c>
      <c r="D61" s="38" t="s">
        <v>59</v>
      </c>
    </row>
    <row r="62" spans="1:6" ht="51" x14ac:dyDescent="0.2">
      <c r="A62" s="79">
        <v>42724</v>
      </c>
      <c r="B62" s="85">
        <f>318.82+12.5</f>
        <v>331.32</v>
      </c>
      <c r="C62" s="38" t="s">
        <v>68</v>
      </c>
      <c r="D62" s="38" t="s">
        <v>50</v>
      </c>
      <c r="F62" s="38"/>
    </row>
    <row r="63" spans="1:6" ht="51" x14ac:dyDescent="0.2">
      <c r="A63" s="79">
        <v>42724</v>
      </c>
      <c r="B63" s="85">
        <v>19.13</v>
      </c>
      <c r="C63" s="38" t="s">
        <v>68</v>
      </c>
      <c r="D63" s="38" t="s">
        <v>59</v>
      </c>
    </row>
    <row r="64" spans="1:6" ht="51" x14ac:dyDescent="0.2">
      <c r="A64" s="79">
        <v>42759</v>
      </c>
      <c r="B64" s="85">
        <f>147+5</f>
        <v>152</v>
      </c>
      <c r="C64" s="38" t="s">
        <v>76</v>
      </c>
      <c r="D64" s="38" t="s">
        <v>60</v>
      </c>
    </row>
    <row r="65" spans="1:4" ht="51" x14ac:dyDescent="0.2">
      <c r="A65" s="89" t="s">
        <v>192</v>
      </c>
      <c r="B65" s="85">
        <f>5+20.5+2+210.87</f>
        <v>238.37</v>
      </c>
      <c r="C65" s="38" t="s">
        <v>151</v>
      </c>
      <c r="D65" s="38" t="s">
        <v>51</v>
      </c>
    </row>
    <row r="66" spans="1:4" ht="51" x14ac:dyDescent="0.2">
      <c r="A66" s="79">
        <v>42759</v>
      </c>
      <c r="B66" s="85">
        <v>17.829999999999998</v>
      </c>
      <c r="C66" s="38" t="s">
        <v>152</v>
      </c>
      <c r="D66" s="38" t="s">
        <v>58</v>
      </c>
    </row>
    <row r="67" spans="1:4" ht="51" x14ac:dyDescent="0.2">
      <c r="A67" s="79">
        <v>42761</v>
      </c>
      <c r="B67" s="85">
        <v>73.78</v>
      </c>
      <c r="C67" s="38" t="s">
        <v>153</v>
      </c>
      <c r="D67" s="38" t="s">
        <v>77</v>
      </c>
    </row>
    <row r="68" spans="1:4" ht="38.25" x14ac:dyDescent="0.2">
      <c r="A68" s="79">
        <v>42768</v>
      </c>
      <c r="B68" s="85">
        <f>499.29+12.5</f>
        <v>511.79</v>
      </c>
      <c r="C68" s="38" t="s">
        <v>122</v>
      </c>
      <c r="D68" s="38" t="s">
        <v>50</v>
      </c>
    </row>
    <row r="69" spans="1:4" ht="51" x14ac:dyDescent="0.2">
      <c r="A69" s="79">
        <v>42768</v>
      </c>
      <c r="B69" s="85">
        <v>44.1</v>
      </c>
      <c r="C69" s="38" t="s">
        <v>123</v>
      </c>
      <c r="D69" s="38" t="s">
        <v>91</v>
      </c>
    </row>
    <row r="70" spans="1:4" ht="51" x14ac:dyDescent="0.2">
      <c r="A70" s="79">
        <v>42768</v>
      </c>
      <c r="B70" s="85">
        <v>40.299999999999997</v>
      </c>
      <c r="C70" s="38" t="s">
        <v>123</v>
      </c>
      <c r="D70" s="38" t="s">
        <v>91</v>
      </c>
    </row>
    <row r="71" spans="1:4" ht="89.25" x14ac:dyDescent="0.2">
      <c r="A71" s="79">
        <v>42774</v>
      </c>
      <c r="B71" s="85">
        <f>12.5+2+341.6</f>
        <v>356.1</v>
      </c>
      <c r="C71" s="38" t="s">
        <v>71</v>
      </c>
      <c r="D71" s="38" t="s">
        <v>50</v>
      </c>
    </row>
    <row r="72" spans="1:4" ht="89.25" x14ac:dyDescent="0.2">
      <c r="A72" s="79">
        <v>42774</v>
      </c>
      <c r="B72" s="85">
        <v>37.299999999999997</v>
      </c>
      <c r="C72" s="38" t="s">
        <v>120</v>
      </c>
      <c r="D72" s="38" t="s">
        <v>91</v>
      </c>
    </row>
    <row r="73" spans="1:4" ht="89.25" x14ac:dyDescent="0.2">
      <c r="A73" s="79">
        <v>42774</v>
      </c>
      <c r="B73" s="85">
        <v>10</v>
      </c>
      <c r="C73" s="38" t="s">
        <v>120</v>
      </c>
      <c r="D73" s="38" t="s">
        <v>91</v>
      </c>
    </row>
    <row r="74" spans="1:4" ht="89.25" x14ac:dyDescent="0.2">
      <c r="A74" s="79">
        <v>42774</v>
      </c>
      <c r="B74" s="85">
        <f>257.4+5</f>
        <v>262.39999999999998</v>
      </c>
      <c r="C74" s="38" t="s">
        <v>154</v>
      </c>
      <c r="D74" s="38" t="s">
        <v>51</v>
      </c>
    </row>
    <row r="75" spans="1:4" ht="89.25" x14ac:dyDescent="0.2">
      <c r="A75" s="79">
        <v>42775</v>
      </c>
      <c r="B75" s="85">
        <v>37.299999999999997</v>
      </c>
      <c r="C75" s="38" t="s">
        <v>124</v>
      </c>
      <c r="D75" s="38" t="s">
        <v>91</v>
      </c>
    </row>
    <row r="76" spans="1:4" ht="89.25" x14ac:dyDescent="0.2">
      <c r="A76" s="79">
        <v>42775</v>
      </c>
      <c r="B76" s="85">
        <v>24.35</v>
      </c>
      <c r="C76" s="38" t="s">
        <v>155</v>
      </c>
      <c r="D76" s="38" t="s">
        <v>59</v>
      </c>
    </row>
    <row r="77" spans="1:4" ht="25.5" x14ac:dyDescent="0.2">
      <c r="A77" s="79">
        <v>42776</v>
      </c>
      <c r="B77" s="85">
        <v>115.2</v>
      </c>
      <c r="C77" s="38" t="s">
        <v>55</v>
      </c>
      <c r="D77" s="38" t="s">
        <v>54</v>
      </c>
    </row>
    <row r="78" spans="1:4" ht="38.25" x14ac:dyDescent="0.2">
      <c r="A78" s="89" t="s">
        <v>156</v>
      </c>
      <c r="B78" s="85">
        <f>2+12.5+801.85+2</f>
        <v>818.35</v>
      </c>
      <c r="C78" s="38" t="s">
        <v>158</v>
      </c>
      <c r="D78" s="38" t="s">
        <v>50</v>
      </c>
    </row>
    <row r="79" spans="1:4" ht="51" x14ac:dyDescent="0.2">
      <c r="A79" s="79">
        <v>42778</v>
      </c>
      <c r="B79" s="85">
        <f>5+194.34</f>
        <v>199.34</v>
      </c>
      <c r="C79" s="38" t="s">
        <v>157</v>
      </c>
      <c r="D79" s="38" t="s">
        <v>51</v>
      </c>
    </row>
    <row r="80" spans="1:4" ht="25.5" x14ac:dyDescent="0.2">
      <c r="A80" s="79">
        <v>42779</v>
      </c>
      <c r="B80" s="85">
        <f>43.48+43.48</f>
        <v>86.96</v>
      </c>
      <c r="C80" s="38" t="s">
        <v>81</v>
      </c>
      <c r="D80" s="38" t="s">
        <v>59</v>
      </c>
    </row>
    <row r="81" spans="1:4" ht="38.25" x14ac:dyDescent="0.2">
      <c r="A81" s="79">
        <v>42781</v>
      </c>
      <c r="B81" s="85">
        <f>375.91+12.5</f>
        <v>388.41</v>
      </c>
      <c r="C81" s="38" t="s">
        <v>159</v>
      </c>
      <c r="D81" s="38" t="s">
        <v>50</v>
      </c>
    </row>
    <row r="82" spans="1:4" ht="38.25" x14ac:dyDescent="0.2">
      <c r="A82" s="79">
        <v>42781</v>
      </c>
      <c r="B82" s="85">
        <v>40.299999999999997</v>
      </c>
      <c r="C82" s="38" t="s">
        <v>160</v>
      </c>
      <c r="D82" s="38" t="s">
        <v>91</v>
      </c>
    </row>
    <row r="83" spans="1:4" ht="38.25" x14ac:dyDescent="0.2">
      <c r="A83" s="79">
        <v>42788</v>
      </c>
      <c r="B83" s="85">
        <v>172.8</v>
      </c>
      <c r="C83" s="38" t="s">
        <v>161</v>
      </c>
      <c r="D83" s="38" t="s">
        <v>54</v>
      </c>
    </row>
    <row r="84" spans="1:4" ht="76.5" x14ac:dyDescent="0.2">
      <c r="A84" s="79">
        <v>42814</v>
      </c>
      <c r="B84" s="85">
        <f>394.28+10+2+237.59+12.5</f>
        <v>656.37</v>
      </c>
      <c r="C84" s="38" t="s">
        <v>80</v>
      </c>
      <c r="D84" s="38" t="s">
        <v>79</v>
      </c>
    </row>
    <row r="85" spans="1:4" ht="38.25" x14ac:dyDescent="0.2">
      <c r="A85" s="89" t="s">
        <v>162</v>
      </c>
      <c r="B85" s="85">
        <v>17.399999999999999</v>
      </c>
      <c r="C85" s="38" t="s">
        <v>118</v>
      </c>
      <c r="D85" s="38" t="s">
        <v>91</v>
      </c>
    </row>
    <row r="86" spans="1:4" ht="38.25" x14ac:dyDescent="0.2">
      <c r="A86" s="79">
        <v>42814</v>
      </c>
      <c r="B86" s="85">
        <v>60.1</v>
      </c>
      <c r="C86" s="38" t="s">
        <v>119</v>
      </c>
      <c r="D86" s="38" t="s">
        <v>91</v>
      </c>
    </row>
    <row r="87" spans="1:4" ht="51" x14ac:dyDescent="0.2">
      <c r="A87" s="79">
        <v>42814</v>
      </c>
      <c r="B87" s="85">
        <f>178.26+5</f>
        <v>183.26</v>
      </c>
      <c r="C87" s="38" t="s">
        <v>163</v>
      </c>
      <c r="D87" s="38" t="s">
        <v>51</v>
      </c>
    </row>
    <row r="88" spans="1:4" ht="38.25" x14ac:dyDescent="0.2">
      <c r="A88" s="79">
        <v>42814</v>
      </c>
      <c r="B88" s="85">
        <v>18.170000000000002</v>
      </c>
      <c r="C88" s="38" t="s">
        <v>164</v>
      </c>
      <c r="D88" s="38" t="s">
        <v>58</v>
      </c>
    </row>
    <row r="89" spans="1:4" ht="38.25" x14ac:dyDescent="0.2">
      <c r="A89" s="79">
        <v>42815</v>
      </c>
      <c r="B89" s="85">
        <v>38.4</v>
      </c>
      <c r="C89" s="38" t="s">
        <v>119</v>
      </c>
      <c r="D89" s="38" t="s">
        <v>91</v>
      </c>
    </row>
    <row r="90" spans="1:4" ht="38.25" x14ac:dyDescent="0.2">
      <c r="A90" s="79">
        <v>42815</v>
      </c>
      <c r="B90" s="85">
        <v>42.6</v>
      </c>
      <c r="C90" s="38" t="s">
        <v>119</v>
      </c>
      <c r="D90" s="38" t="s">
        <v>91</v>
      </c>
    </row>
    <row r="91" spans="1:4" ht="38.25" x14ac:dyDescent="0.2">
      <c r="A91" s="79">
        <v>42815</v>
      </c>
      <c r="B91" s="85">
        <v>40.200000000000003</v>
      </c>
      <c r="C91" s="38" t="s">
        <v>119</v>
      </c>
      <c r="D91" s="38" t="s">
        <v>91</v>
      </c>
    </row>
    <row r="92" spans="1:4" ht="51" x14ac:dyDescent="0.2">
      <c r="A92" s="79">
        <v>42822</v>
      </c>
      <c r="B92" s="85">
        <f>308.19+12.5</f>
        <v>320.69</v>
      </c>
      <c r="C92" s="77" t="s">
        <v>165</v>
      </c>
      <c r="D92" s="38" t="s">
        <v>50</v>
      </c>
    </row>
    <row r="93" spans="1:4" ht="25.5" x14ac:dyDescent="0.2">
      <c r="A93" s="79">
        <v>42822</v>
      </c>
      <c r="B93" s="85">
        <v>86.96</v>
      </c>
      <c r="C93" s="38" t="s">
        <v>81</v>
      </c>
      <c r="D93" s="38" t="s">
        <v>59</v>
      </c>
    </row>
    <row r="94" spans="1:4" ht="51" x14ac:dyDescent="0.2">
      <c r="A94" s="79">
        <v>42825</v>
      </c>
      <c r="B94" s="85">
        <v>309.60000000000002</v>
      </c>
      <c r="C94" s="38" t="s">
        <v>84</v>
      </c>
      <c r="D94" s="38" t="s">
        <v>54</v>
      </c>
    </row>
    <row r="95" spans="1:4" ht="102" x14ac:dyDescent="0.2">
      <c r="A95" s="79">
        <v>42829</v>
      </c>
      <c r="B95" s="85">
        <v>44.1</v>
      </c>
      <c r="C95" s="38" t="s">
        <v>166</v>
      </c>
      <c r="D95" s="38" t="s">
        <v>91</v>
      </c>
    </row>
    <row r="96" spans="1:4" ht="114.75" x14ac:dyDescent="0.2">
      <c r="A96" s="79">
        <v>42829</v>
      </c>
      <c r="B96" s="85">
        <f>245.5+2+5+12.5</f>
        <v>265</v>
      </c>
      <c r="C96" s="38" t="s">
        <v>167</v>
      </c>
      <c r="D96" s="38" t="s">
        <v>51</v>
      </c>
    </row>
    <row r="97" spans="1:4" ht="102" x14ac:dyDescent="0.2">
      <c r="A97" s="79">
        <v>42830</v>
      </c>
      <c r="B97" s="85">
        <v>12.2</v>
      </c>
      <c r="C97" s="38" t="s">
        <v>166</v>
      </c>
      <c r="D97" s="38" t="s">
        <v>91</v>
      </c>
    </row>
    <row r="98" spans="1:4" ht="51" x14ac:dyDescent="0.2">
      <c r="A98" s="79">
        <v>42831</v>
      </c>
      <c r="B98" s="85">
        <v>424.8</v>
      </c>
      <c r="C98" s="38" t="s">
        <v>85</v>
      </c>
      <c r="D98" s="38" t="s">
        <v>54</v>
      </c>
    </row>
    <row r="99" spans="1:4" ht="63.75" x14ac:dyDescent="0.2">
      <c r="A99" s="79">
        <v>42831</v>
      </c>
      <c r="B99" s="85">
        <v>204.85</v>
      </c>
      <c r="C99" s="38" t="s">
        <v>168</v>
      </c>
      <c r="D99" s="38" t="s">
        <v>51</v>
      </c>
    </row>
    <row r="100" spans="1:4" ht="114.75" x14ac:dyDescent="0.2">
      <c r="A100" s="79">
        <v>42835</v>
      </c>
      <c r="B100" s="85">
        <f>375.34+12.5+2</f>
        <v>389.84</v>
      </c>
      <c r="C100" s="38" t="s">
        <v>171</v>
      </c>
      <c r="D100" s="38" t="s">
        <v>169</v>
      </c>
    </row>
    <row r="101" spans="1:4" ht="89.25" x14ac:dyDescent="0.2">
      <c r="A101" s="79">
        <v>42835</v>
      </c>
      <c r="B101" s="85">
        <f>5+150.43</f>
        <v>155.43</v>
      </c>
      <c r="C101" s="38" t="s">
        <v>170</v>
      </c>
      <c r="D101" s="38" t="s">
        <v>51</v>
      </c>
    </row>
    <row r="102" spans="1:4" ht="25.5" x14ac:dyDescent="0.2">
      <c r="A102" s="79">
        <v>42837</v>
      </c>
      <c r="B102" s="85">
        <f>25.2+583.65+133.91</f>
        <v>742.76</v>
      </c>
      <c r="C102" s="38" t="s">
        <v>172</v>
      </c>
      <c r="D102" s="38" t="s">
        <v>50</v>
      </c>
    </row>
    <row r="103" spans="1:4" ht="38.25" x14ac:dyDescent="0.2">
      <c r="A103" s="79">
        <v>42837</v>
      </c>
      <c r="B103" s="85">
        <f>5+124</f>
        <v>129</v>
      </c>
      <c r="C103" s="38" t="s">
        <v>173</v>
      </c>
      <c r="D103" s="38" t="s">
        <v>51</v>
      </c>
    </row>
    <row r="104" spans="1:4" ht="51" x14ac:dyDescent="0.2">
      <c r="A104" s="79">
        <v>42844</v>
      </c>
      <c r="B104" s="85">
        <v>345</v>
      </c>
      <c r="C104" s="38" t="s">
        <v>86</v>
      </c>
      <c r="D104" s="38" t="s">
        <v>54</v>
      </c>
    </row>
    <row r="105" spans="1:4" ht="51" x14ac:dyDescent="0.2">
      <c r="A105" s="79">
        <v>42844</v>
      </c>
      <c r="B105" s="85">
        <v>17.39</v>
      </c>
      <c r="C105" s="38" t="s">
        <v>88</v>
      </c>
      <c r="D105" s="38" t="s">
        <v>58</v>
      </c>
    </row>
    <row r="106" spans="1:4" ht="63.75" x14ac:dyDescent="0.2">
      <c r="A106" s="79">
        <v>42844</v>
      </c>
      <c r="B106" s="85">
        <f>20.5+110.87+2+5</f>
        <v>138.37</v>
      </c>
      <c r="C106" s="38" t="s">
        <v>174</v>
      </c>
      <c r="D106" s="38" t="s">
        <v>51</v>
      </c>
    </row>
    <row r="107" spans="1:4" ht="38.25" x14ac:dyDescent="0.2">
      <c r="A107" s="79">
        <v>42856</v>
      </c>
      <c r="B107" s="85">
        <v>424.8</v>
      </c>
      <c r="C107" s="38" t="s">
        <v>87</v>
      </c>
      <c r="D107" s="38" t="s">
        <v>54</v>
      </c>
    </row>
    <row r="108" spans="1:4" ht="38.25" x14ac:dyDescent="0.2">
      <c r="A108" s="79">
        <v>42856</v>
      </c>
      <c r="B108" s="85">
        <v>29.13</v>
      </c>
      <c r="C108" s="38" t="s">
        <v>89</v>
      </c>
      <c r="D108" s="38" t="s">
        <v>108</v>
      </c>
    </row>
    <row r="109" spans="1:4" ht="25.5" x14ac:dyDescent="0.2">
      <c r="A109" s="79">
        <v>42857</v>
      </c>
      <c r="B109" s="85">
        <v>86.96</v>
      </c>
      <c r="C109" s="38" t="s">
        <v>81</v>
      </c>
      <c r="D109" s="38" t="s">
        <v>59</v>
      </c>
    </row>
    <row r="110" spans="1:4" ht="51" x14ac:dyDescent="0.2">
      <c r="A110" s="79">
        <v>42857</v>
      </c>
      <c r="B110" s="85">
        <f>290.97+12.5</f>
        <v>303.47000000000003</v>
      </c>
      <c r="C110" s="77" t="s">
        <v>165</v>
      </c>
      <c r="D110" s="38" t="s">
        <v>50</v>
      </c>
    </row>
    <row r="111" spans="1:4" ht="51" x14ac:dyDescent="0.2">
      <c r="A111" s="89" t="s">
        <v>176</v>
      </c>
      <c r="B111" s="85">
        <f>320+10+12.5+12.5</f>
        <v>355</v>
      </c>
      <c r="C111" s="38" t="s">
        <v>175</v>
      </c>
      <c r="D111" s="38" t="s">
        <v>50</v>
      </c>
    </row>
    <row r="112" spans="1:4" ht="63.75" x14ac:dyDescent="0.2">
      <c r="A112" s="79">
        <v>42863</v>
      </c>
      <c r="B112" s="85">
        <v>29.83</v>
      </c>
      <c r="C112" s="38" t="s">
        <v>90</v>
      </c>
      <c r="D112" s="38" t="s">
        <v>91</v>
      </c>
    </row>
    <row r="113" spans="1:4" ht="63.75" x14ac:dyDescent="0.2">
      <c r="A113" s="79">
        <v>42863</v>
      </c>
      <c r="B113" s="85">
        <v>35.57</v>
      </c>
      <c r="C113" s="38" t="s">
        <v>90</v>
      </c>
      <c r="D113" s="38" t="s">
        <v>91</v>
      </c>
    </row>
    <row r="114" spans="1:4" ht="63.75" x14ac:dyDescent="0.2">
      <c r="A114" s="79">
        <v>42863</v>
      </c>
      <c r="B114" s="85">
        <v>35.04</v>
      </c>
      <c r="C114" s="38" t="s">
        <v>90</v>
      </c>
      <c r="D114" s="38" t="s">
        <v>91</v>
      </c>
    </row>
    <row r="115" spans="1:4" ht="63.75" x14ac:dyDescent="0.2">
      <c r="A115" s="79">
        <v>42863</v>
      </c>
      <c r="B115" s="85">
        <v>52.17</v>
      </c>
      <c r="C115" s="38" t="s">
        <v>92</v>
      </c>
      <c r="D115" s="38" t="s">
        <v>58</v>
      </c>
    </row>
    <row r="116" spans="1:4" ht="76.5" x14ac:dyDescent="0.2">
      <c r="A116" s="79">
        <v>42863</v>
      </c>
      <c r="B116" s="85">
        <f>189.39+5</f>
        <v>194.39</v>
      </c>
      <c r="C116" s="38" t="s">
        <v>177</v>
      </c>
      <c r="D116" s="38" t="s">
        <v>51</v>
      </c>
    </row>
    <row r="117" spans="1:4" ht="114.75" x14ac:dyDescent="0.2">
      <c r="A117" s="89" t="s">
        <v>110</v>
      </c>
      <c r="B117" s="85">
        <v>511.2</v>
      </c>
      <c r="C117" s="38" t="s">
        <v>179</v>
      </c>
      <c r="D117" s="38" t="s">
        <v>54</v>
      </c>
    </row>
    <row r="118" spans="1:4" ht="102" x14ac:dyDescent="0.2">
      <c r="A118" s="79">
        <v>42878</v>
      </c>
      <c r="B118" s="85">
        <f>113.04+20.5+5</f>
        <v>138.54000000000002</v>
      </c>
      <c r="C118" s="38" t="s">
        <v>178</v>
      </c>
      <c r="D118" s="38" t="s">
        <v>51</v>
      </c>
    </row>
    <row r="119" spans="1:4" ht="38.25" x14ac:dyDescent="0.2">
      <c r="A119" s="79">
        <v>42879</v>
      </c>
      <c r="B119" s="85">
        <v>72.17</v>
      </c>
      <c r="C119" s="38" t="s">
        <v>109</v>
      </c>
      <c r="D119" s="38" t="s">
        <v>108</v>
      </c>
    </row>
    <row r="120" spans="1:4" ht="51" x14ac:dyDescent="0.2">
      <c r="A120" s="89" t="s">
        <v>197</v>
      </c>
      <c r="B120" s="85">
        <f>312.07+12.5+12+48</f>
        <v>384.57</v>
      </c>
      <c r="C120" s="38" t="s">
        <v>180</v>
      </c>
      <c r="D120" s="38" t="s">
        <v>50</v>
      </c>
    </row>
    <row r="121" spans="1:4" ht="63.75" x14ac:dyDescent="0.2">
      <c r="A121" s="79">
        <v>42887</v>
      </c>
      <c r="B121" s="85">
        <f>5+186.97</f>
        <v>191.97</v>
      </c>
      <c r="C121" s="38" t="s">
        <v>181</v>
      </c>
      <c r="D121" s="38" t="s">
        <v>51</v>
      </c>
    </row>
    <row r="122" spans="1:4" ht="51" x14ac:dyDescent="0.2">
      <c r="A122" s="79">
        <v>42887</v>
      </c>
      <c r="B122" s="85">
        <v>44.6</v>
      </c>
      <c r="C122" s="38" t="s">
        <v>193</v>
      </c>
      <c r="D122" s="38" t="s">
        <v>91</v>
      </c>
    </row>
    <row r="123" spans="1:4" ht="51" x14ac:dyDescent="0.2">
      <c r="A123" s="79">
        <v>42888</v>
      </c>
      <c r="B123" s="85">
        <v>35.4</v>
      </c>
      <c r="C123" s="38" t="s">
        <v>193</v>
      </c>
      <c r="D123" s="38" t="s">
        <v>91</v>
      </c>
    </row>
    <row r="124" spans="1:4" ht="25.5" x14ac:dyDescent="0.2">
      <c r="A124" s="79">
        <v>42892</v>
      </c>
      <c r="B124" s="85">
        <v>153.30000000000001</v>
      </c>
      <c r="C124" s="38" t="s">
        <v>198</v>
      </c>
      <c r="D124" s="38" t="s">
        <v>54</v>
      </c>
    </row>
    <row r="125" spans="1:4" ht="25.5" x14ac:dyDescent="0.2">
      <c r="A125" s="79">
        <v>42893</v>
      </c>
      <c r="B125" s="92">
        <f>424.08+12.5</f>
        <v>436.58</v>
      </c>
      <c r="C125" s="38" t="s">
        <v>195</v>
      </c>
      <c r="D125" s="38" t="s">
        <v>50</v>
      </c>
    </row>
    <row r="126" spans="1:4" ht="38.25" x14ac:dyDescent="0.2">
      <c r="A126" s="79">
        <v>42893</v>
      </c>
      <c r="B126" s="85">
        <v>30.8</v>
      </c>
      <c r="C126" s="38" t="s">
        <v>194</v>
      </c>
      <c r="D126" s="38" t="s">
        <v>91</v>
      </c>
    </row>
    <row r="127" spans="1:4" ht="38.25" x14ac:dyDescent="0.2">
      <c r="A127" s="79">
        <v>42893</v>
      </c>
      <c r="B127" s="85">
        <v>43.2</v>
      </c>
      <c r="C127" s="38" t="s">
        <v>194</v>
      </c>
      <c r="D127" s="38" t="s">
        <v>91</v>
      </c>
    </row>
    <row r="128" spans="1:4" ht="89.25" x14ac:dyDescent="0.2">
      <c r="A128" s="89" t="s">
        <v>182</v>
      </c>
      <c r="B128" s="85">
        <f>726.87+2+12.5</f>
        <v>741.37</v>
      </c>
      <c r="C128" s="38" t="s">
        <v>184</v>
      </c>
      <c r="D128" s="38" t="s">
        <v>183</v>
      </c>
    </row>
    <row r="129" spans="1:4" ht="38.25" x14ac:dyDescent="0.2">
      <c r="A129" s="79">
        <v>42898</v>
      </c>
      <c r="B129" s="85">
        <f>5+176.3</f>
        <v>181.3</v>
      </c>
      <c r="C129" s="38" t="s">
        <v>186</v>
      </c>
      <c r="D129" s="38" t="s">
        <v>51</v>
      </c>
    </row>
    <row r="130" spans="1:4" ht="25.5" x14ac:dyDescent="0.2">
      <c r="A130" s="79">
        <v>42899</v>
      </c>
      <c r="B130" s="85">
        <v>113.04</v>
      </c>
      <c r="C130" s="38" t="s">
        <v>185</v>
      </c>
      <c r="D130" s="38" t="s">
        <v>51</v>
      </c>
    </row>
    <row r="131" spans="1:4" ht="38.25" x14ac:dyDescent="0.2">
      <c r="A131" s="79">
        <v>42900</v>
      </c>
      <c r="B131" s="85">
        <f>12.5+156.52+5+2</f>
        <v>176.02</v>
      </c>
      <c r="C131" s="38" t="s">
        <v>187</v>
      </c>
      <c r="D131" s="38" t="s">
        <v>51</v>
      </c>
    </row>
    <row r="132" spans="1:4" ht="38.25" x14ac:dyDescent="0.2">
      <c r="A132" s="79">
        <v>42900</v>
      </c>
      <c r="B132" s="85">
        <v>36</v>
      </c>
      <c r="C132" s="38" t="s">
        <v>196</v>
      </c>
      <c r="D132" s="38" t="s">
        <v>91</v>
      </c>
    </row>
    <row r="133" spans="1:4" ht="38.25" x14ac:dyDescent="0.2">
      <c r="A133" s="79">
        <v>42901</v>
      </c>
      <c r="B133" s="85">
        <v>35.700000000000003</v>
      </c>
      <c r="C133" s="38" t="s">
        <v>196</v>
      </c>
      <c r="D133" s="38" t="s">
        <v>91</v>
      </c>
    </row>
    <row r="134" spans="1:4" ht="38.25" x14ac:dyDescent="0.2">
      <c r="A134" s="79">
        <v>42901</v>
      </c>
      <c r="B134" s="85">
        <v>50.43</v>
      </c>
      <c r="C134" s="38" t="s">
        <v>201</v>
      </c>
      <c r="D134" s="38" t="s">
        <v>59</v>
      </c>
    </row>
    <row r="135" spans="1:4" ht="25.5" x14ac:dyDescent="0.2">
      <c r="A135" s="79">
        <v>42906</v>
      </c>
      <c r="B135" s="85">
        <f>403.18+12.5</f>
        <v>415.68</v>
      </c>
      <c r="C135" s="38" t="s">
        <v>188</v>
      </c>
      <c r="D135" s="38" t="s">
        <v>50</v>
      </c>
    </row>
    <row r="136" spans="1:4" ht="25.5" x14ac:dyDescent="0.2">
      <c r="A136" s="79">
        <v>42910</v>
      </c>
      <c r="B136" s="85">
        <v>86.96</v>
      </c>
      <c r="C136" s="38" t="s">
        <v>81</v>
      </c>
      <c r="D136" s="38" t="s">
        <v>59</v>
      </c>
    </row>
    <row r="137" spans="1:4" ht="51" x14ac:dyDescent="0.2">
      <c r="A137" s="79">
        <v>42913</v>
      </c>
      <c r="B137" s="85">
        <f>12.5+350.89</f>
        <v>363.39</v>
      </c>
      <c r="C137" s="77" t="s">
        <v>165</v>
      </c>
      <c r="D137" s="38" t="s">
        <v>50</v>
      </c>
    </row>
    <row r="138" spans="1:4" ht="51" x14ac:dyDescent="0.2">
      <c r="A138" s="79">
        <v>42913</v>
      </c>
      <c r="B138" s="85">
        <v>19.13</v>
      </c>
      <c r="C138" s="77" t="s">
        <v>200</v>
      </c>
      <c r="D138" s="38" t="s">
        <v>59</v>
      </c>
    </row>
    <row r="139" spans="1:4" ht="38.25" x14ac:dyDescent="0.2">
      <c r="A139" s="79">
        <v>42916</v>
      </c>
      <c r="B139" s="85">
        <v>299.3</v>
      </c>
      <c r="C139" s="38" t="s">
        <v>199</v>
      </c>
      <c r="D139" s="38" t="s">
        <v>54</v>
      </c>
    </row>
    <row r="140" spans="1:4" ht="12.6" customHeight="1" x14ac:dyDescent="0.2">
      <c r="A140" s="79"/>
      <c r="B140" s="85"/>
      <c r="C140" s="38"/>
      <c r="D140" s="38"/>
    </row>
    <row r="141" spans="1:4" ht="12.6" customHeight="1" x14ac:dyDescent="0.2">
      <c r="A141" s="79"/>
      <c r="B141" s="85"/>
      <c r="C141" s="38"/>
      <c r="D141" s="38"/>
    </row>
    <row r="142" spans="1:4" ht="12.6" customHeight="1" x14ac:dyDescent="0.2">
      <c r="A142" s="11"/>
      <c r="B142" s="80"/>
      <c r="C142" s="38"/>
      <c r="D142" s="38"/>
    </row>
    <row r="143" spans="1:4" x14ac:dyDescent="0.2">
      <c r="A143" s="11"/>
      <c r="B143" s="57"/>
      <c r="C143" s="57"/>
      <c r="D143" s="57"/>
    </row>
    <row r="144" spans="1:4" hidden="1" x14ac:dyDescent="0.2">
      <c r="A144" s="11"/>
      <c r="B144" s="57"/>
      <c r="C144" s="57"/>
      <c r="D144" s="57"/>
    </row>
    <row r="145" spans="1:4" ht="19.5" customHeight="1" x14ac:dyDescent="0.2">
      <c r="A145" s="56" t="s">
        <v>4</v>
      </c>
      <c r="B145" s="61">
        <f>SUM(B26:B144)</f>
        <v>22698.680000000004</v>
      </c>
      <c r="C145" s="57"/>
      <c r="D145" s="57"/>
    </row>
    <row r="146" spans="1:4" ht="19.5" customHeight="1" x14ac:dyDescent="0.2">
      <c r="A146" s="96" t="s">
        <v>15</v>
      </c>
      <c r="B146" s="97"/>
      <c r="C146" s="97"/>
      <c r="D146" s="44"/>
    </row>
    <row r="147" spans="1:4" s="42" customFormat="1" ht="25.5" customHeight="1" x14ac:dyDescent="0.2">
      <c r="A147" s="39" t="s">
        <v>0</v>
      </c>
      <c r="B147" s="40" t="s">
        <v>48</v>
      </c>
      <c r="C147" s="40" t="s">
        <v>41</v>
      </c>
      <c r="D147" s="40" t="s">
        <v>11</v>
      </c>
    </row>
    <row r="148" spans="1:4" ht="12.75" customHeight="1" x14ac:dyDescent="0.2">
      <c r="A148" s="81">
        <v>42755</v>
      </c>
      <c r="B148" s="57">
        <v>19.57</v>
      </c>
      <c r="C148" s="57" t="s">
        <v>72</v>
      </c>
      <c r="D148" s="57" t="s">
        <v>73</v>
      </c>
    </row>
    <row r="149" spans="1:4" ht="25.5" x14ac:dyDescent="0.2">
      <c r="A149" s="83">
        <v>42788</v>
      </c>
      <c r="B149" s="38">
        <v>68.260000000000005</v>
      </c>
      <c r="C149" s="38" t="s">
        <v>74</v>
      </c>
      <c r="D149" s="38" t="s">
        <v>75</v>
      </c>
    </row>
    <row r="150" spans="1:4" ht="12.75" customHeight="1" x14ac:dyDescent="0.2">
      <c r="A150" s="11"/>
      <c r="B150" s="57"/>
      <c r="C150" s="57"/>
      <c r="D150" s="57"/>
    </row>
    <row r="151" spans="1:4" ht="12.75" customHeight="1" x14ac:dyDescent="0.2">
      <c r="A151" s="11"/>
      <c r="B151" s="57"/>
      <c r="C151" s="57"/>
      <c r="D151" s="57"/>
    </row>
    <row r="152" spans="1:4" ht="12.75" hidden="1" customHeight="1" x14ac:dyDescent="0.2">
      <c r="A152" s="11"/>
      <c r="B152" s="57"/>
      <c r="C152" s="57"/>
      <c r="D152" s="57"/>
    </row>
    <row r="153" spans="1:4" ht="19.5" customHeight="1" x14ac:dyDescent="0.2">
      <c r="A153" s="56" t="s">
        <v>4</v>
      </c>
      <c r="B153" s="61">
        <f>SUM(B148:B152)</f>
        <v>87.830000000000013</v>
      </c>
      <c r="C153" s="57"/>
      <c r="D153" s="57"/>
    </row>
    <row r="154" spans="1:4" s="8" customFormat="1" ht="34.5" customHeight="1" x14ac:dyDescent="0.2">
      <c r="A154" s="43" t="s">
        <v>7</v>
      </c>
      <c r="B154" s="62">
        <f>B23+B145+B153</f>
        <v>26522.140000000007</v>
      </c>
      <c r="C154" s="9"/>
      <c r="D154" s="9"/>
    </row>
    <row r="155" spans="1:4" s="57" customFormat="1" x14ac:dyDescent="0.2">
      <c r="B155" s="54"/>
      <c r="C155" s="55"/>
      <c r="D155" s="55"/>
    </row>
    <row r="156" spans="1:4" x14ac:dyDescent="0.2">
      <c r="A156" s="38"/>
      <c r="B156" s="57"/>
      <c r="C156" s="57"/>
      <c r="D156" s="57"/>
    </row>
    <row r="157" spans="1:4" x14ac:dyDescent="0.2">
      <c r="A157" s="38"/>
      <c r="B157" s="57"/>
      <c r="C157" s="57"/>
      <c r="D157" s="57"/>
    </row>
    <row r="158" spans="1:4" x14ac:dyDescent="0.2">
      <c r="A158" s="38"/>
      <c r="B158" s="57"/>
      <c r="C158" s="57"/>
      <c r="D158" s="57"/>
    </row>
    <row r="159" spans="1:4" x14ac:dyDescent="0.2">
      <c r="A159" s="38"/>
      <c r="B159" s="57"/>
      <c r="C159" s="57"/>
      <c r="D159" s="57"/>
    </row>
    <row r="160" spans="1:4" x14ac:dyDescent="0.2">
      <c r="A160" s="38"/>
      <c r="B160" s="57"/>
      <c r="C160" s="57"/>
      <c r="D160" s="57"/>
    </row>
    <row r="161" spans="1:4" x14ac:dyDescent="0.2">
      <c r="A161" s="38"/>
      <c r="B161" s="57"/>
      <c r="C161" s="57"/>
      <c r="D161" s="57"/>
    </row>
    <row r="162" spans="1:4" x14ac:dyDescent="0.2">
      <c r="A162" s="38"/>
      <c r="B162" s="57"/>
      <c r="C162" s="57"/>
      <c r="D162" s="57"/>
    </row>
    <row r="163" spans="1:4" x14ac:dyDescent="0.2">
      <c r="A163" s="38"/>
      <c r="B163" s="57"/>
      <c r="C163" s="57"/>
      <c r="D163" s="57"/>
    </row>
    <row r="164" spans="1:4" x14ac:dyDescent="0.2">
      <c r="A164" s="38"/>
      <c r="B164" s="57"/>
      <c r="C164" s="57"/>
      <c r="D164" s="57"/>
    </row>
  </sheetData>
  <sortState ref="A21:D68">
    <sortCondition ref="A21:A68"/>
  </sortState>
  <mergeCells count="9">
    <mergeCell ref="A24:C24"/>
    <mergeCell ref="A146:C146"/>
    <mergeCell ref="A1:D1"/>
    <mergeCell ref="A7:D7"/>
    <mergeCell ref="B2:D2"/>
    <mergeCell ref="B3:D3"/>
    <mergeCell ref="B4:D4"/>
    <mergeCell ref="A5:D5"/>
    <mergeCell ref="A6:D6"/>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Normal="100" workbookViewId="0">
      <selection activeCell="A10" sqref="A10:C10"/>
    </sheetView>
  </sheetViews>
  <sheetFormatPr defaultColWidth="9.140625" defaultRowHeight="12.75" x14ac:dyDescent="0.2"/>
  <cols>
    <col min="1" max="2" width="23.5703125" style="15" customWidth="1"/>
    <col min="3" max="6" width="27.5703125" style="15" customWidth="1"/>
    <col min="7" max="16384" width="9.140625" style="16"/>
  </cols>
  <sheetData>
    <row r="1" spans="1:7" ht="36" customHeight="1" x14ac:dyDescent="0.2">
      <c r="A1" s="111" t="s">
        <v>24</v>
      </c>
      <c r="B1" s="111"/>
      <c r="C1" s="111"/>
      <c r="D1" s="111"/>
      <c r="E1" s="111"/>
      <c r="F1" s="111"/>
    </row>
    <row r="2" spans="1:7" ht="36" customHeight="1" x14ac:dyDescent="0.2">
      <c r="A2" s="47" t="s">
        <v>8</v>
      </c>
      <c r="B2" s="101" t="str">
        <f>Travel!B2</f>
        <v>Southern District Health Board</v>
      </c>
      <c r="C2" s="101"/>
      <c r="D2" s="101"/>
      <c r="E2" s="101"/>
      <c r="F2" s="101"/>
      <c r="G2" s="48"/>
    </row>
    <row r="3" spans="1:7" ht="36" customHeight="1" x14ac:dyDescent="0.2">
      <c r="A3" s="47" t="s">
        <v>9</v>
      </c>
      <c r="B3" s="102" t="str">
        <f>Travel!B3</f>
        <v>Chris Fleming</v>
      </c>
      <c r="C3" s="102"/>
      <c r="D3" s="102"/>
      <c r="E3" s="102"/>
      <c r="F3" s="102"/>
      <c r="G3" s="49"/>
    </row>
    <row r="4" spans="1:7" ht="36" customHeight="1" x14ac:dyDescent="0.2">
      <c r="A4" s="47" t="s">
        <v>3</v>
      </c>
      <c r="B4" s="102" t="str">
        <f>Travel!B4</f>
        <v>26 September 2016 to 30 June 2017</v>
      </c>
      <c r="C4" s="102"/>
      <c r="D4" s="102"/>
      <c r="E4" s="102"/>
      <c r="F4" s="102"/>
      <c r="G4" s="49"/>
    </row>
    <row r="5" spans="1:7" s="14" customFormat="1" ht="35.25" customHeight="1" x14ac:dyDescent="0.25">
      <c r="A5" s="115" t="s">
        <v>32</v>
      </c>
      <c r="B5" s="116"/>
      <c r="C5" s="117"/>
      <c r="D5" s="117"/>
      <c r="E5" s="117"/>
      <c r="F5" s="118"/>
    </row>
    <row r="6" spans="1:7" s="14" customFormat="1" ht="35.25" customHeight="1" x14ac:dyDescent="0.25">
      <c r="A6" s="112" t="s">
        <v>42</v>
      </c>
      <c r="B6" s="113"/>
      <c r="C6" s="113"/>
      <c r="D6" s="113"/>
      <c r="E6" s="113"/>
      <c r="F6" s="114"/>
    </row>
    <row r="7" spans="1:7" s="3" customFormat="1" ht="30.95" customHeight="1" x14ac:dyDescent="0.25">
      <c r="A7" s="109" t="s">
        <v>21</v>
      </c>
      <c r="B7" s="110"/>
      <c r="C7" s="5"/>
      <c r="D7" s="5"/>
      <c r="E7" s="5"/>
      <c r="F7" s="22"/>
    </row>
    <row r="8" spans="1:7" ht="25.5" x14ac:dyDescent="0.2">
      <c r="A8" s="23" t="s">
        <v>0</v>
      </c>
      <c r="B8" s="40" t="s">
        <v>30</v>
      </c>
      <c r="C8" s="2" t="s">
        <v>5</v>
      </c>
      <c r="D8" s="2" t="s">
        <v>13</v>
      </c>
      <c r="E8" s="2" t="s">
        <v>12</v>
      </c>
      <c r="F8" s="10" t="s">
        <v>1</v>
      </c>
    </row>
    <row r="9" spans="1:7" x14ac:dyDescent="0.2">
      <c r="A9" s="20"/>
      <c r="F9" s="21"/>
    </row>
    <row r="10" spans="1:7" ht="25.5" customHeight="1" x14ac:dyDescent="0.2">
      <c r="A10" s="107" t="s">
        <v>204</v>
      </c>
      <c r="B10" s="108"/>
      <c r="C10" s="108"/>
      <c r="F10" s="21"/>
    </row>
    <row r="11" spans="1:7" x14ac:dyDescent="0.2">
      <c r="A11" s="20"/>
      <c r="F11" s="21"/>
    </row>
    <row r="12" spans="1:7" ht="11.25" customHeight="1" x14ac:dyDescent="0.2">
      <c r="A12" s="20"/>
      <c r="F12" s="21"/>
    </row>
    <row r="13" spans="1:7" hidden="1" x14ac:dyDescent="0.2">
      <c r="A13" s="20"/>
      <c r="F13" s="21"/>
    </row>
    <row r="14" spans="1:7" s="19" customFormat="1" ht="25.5" hidden="1" customHeight="1" x14ac:dyDescent="0.2">
      <c r="A14" s="20"/>
      <c r="B14" s="15"/>
      <c r="C14" s="15"/>
      <c r="D14" s="15"/>
      <c r="E14" s="15"/>
      <c r="F14" s="21"/>
    </row>
    <row r="15" spans="1:7" ht="24.95" customHeight="1" x14ac:dyDescent="0.2">
      <c r="A15" s="58" t="s">
        <v>22</v>
      </c>
      <c r="B15" s="63">
        <f>SUM(B9:B14)</f>
        <v>0</v>
      </c>
      <c r="C15" s="24"/>
      <c r="D15" s="25"/>
      <c r="E15" s="25"/>
      <c r="F15" s="26"/>
    </row>
    <row r="16" spans="1:7" x14ac:dyDescent="0.2">
      <c r="A16" s="65"/>
      <c r="B16" s="28"/>
      <c r="C16" s="28"/>
      <c r="D16" s="28"/>
      <c r="E16" s="28"/>
      <c r="F16" s="29"/>
    </row>
    <row r="17" spans="1:6" x14ac:dyDescent="0.2">
      <c r="A17" s="59"/>
      <c r="B17" s="59"/>
      <c r="C17" s="59"/>
      <c r="D17" s="59"/>
      <c r="E17" s="59"/>
      <c r="F17" s="59"/>
    </row>
    <row r="18" spans="1:6" x14ac:dyDescent="0.2">
      <c r="A18" s="59"/>
      <c r="B18" s="59"/>
      <c r="C18" s="59"/>
      <c r="D18" s="59"/>
      <c r="E18" s="59"/>
      <c r="F18" s="59"/>
    </row>
    <row r="19" spans="1:6" x14ac:dyDescent="0.2">
      <c r="A19" s="59"/>
      <c r="B19" s="59"/>
      <c r="C19" s="59"/>
      <c r="D19" s="59"/>
      <c r="E19" s="59"/>
      <c r="F19" s="59"/>
    </row>
    <row r="20" spans="1:6" x14ac:dyDescent="0.2">
      <c r="A20" s="59"/>
      <c r="B20" s="59"/>
      <c r="C20" s="59"/>
      <c r="D20" s="59"/>
      <c r="E20" s="59"/>
      <c r="F20" s="59"/>
    </row>
  </sheetData>
  <mergeCells count="8">
    <mergeCell ref="A10:C10"/>
    <mergeCell ref="A7:B7"/>
    <mergeCell ref="A1:F1"/>
    <mergeCell ref="A6:F6"/>
    <mergeCell ref="B2:F2"/>
    <mergeCell ref="B3:F3"/>
    <mergeCell ref="B4:F4"/>
    <mergeCell ref="A5:F5"/>
  </mergeCells>
  <printOptions gridLines="1"/>
  <pageMargins left="0.70866141732283472" right="0.70866141732283472" top="0.74803149606299213" bottom="0.74803149606299213" header="0.31496062992125984" footer="0.31496062992125984"/>
  <pageSetup paperSize="9" scale="8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5"/>
  <sheetViews>
    <sheetView zoomScaleNormal="100" workbookViewId="0">
      <selection activeCell="B28" sqref="B28"/>
    </sheetView>
  </sheetViews>
  <sheetFormatPr defaultColWidth="9.140625" defaultRowHeight="12.75" x14ac:dyDescent="0.2"/>
  <cols>
    <col min="1" max="5" width="27.5703125" style="32" customWidth="1"/>
    <col min="6" max="16384" width="9.140625" style="35"/>
  </cols>
  <sheetData>
    <row r="1" spans="1:14" ht="36" customHeight="1" x14ac:dyDescent="0.2">
      <c r="A1" s="111" t="s">
        <v>24</v>
      </c>
      <c r="B1" s="111"/>
      <c r="C1" s="111"/>
      <c r="D1" s="111"/>
      <c r="E1" s="111"/>
      <c r="F1" s="67"/>
    </row>
    <row r="2" spans="1:14" ht="36" customHeight="1" x14ac:dyDescent="0.2">
      <c r="A2" s="47" t="s">
        <v>8</v>
      </c>
      <c r="B2" s="101" t="str">
        <f>Travel!B2</f>
        <v>Southern District Health Board</v>
      </c>
      <c r="C2" s="101"/>
      <c r="D2" s="101"/>
      <c r="E2" s="101"/>
      <c r="F2" s="48"/>
      <c r="G2" s="48"/>
    </row>
    <row r="3" spans="1:14" ht="36" customHeight="1" x14ac:dyDescent="0.2">
      <c r="A3" s="47" t="s">
        <v>9</v>
      </c>
      <c r="B3" s="102" t="str">
        <f>Travel!B3</f>
        <v>Chris Fleming</v>
      </c>
      <c r="C3" s="102"/>
      <c r="D3" s="102"/>
      <c r="E3" s="102"/>
      <c r="F3" s="49"/>
      <c r="G3" s="49"/>
    </row>
    <row r="4" spans="1:14" ht="36" customHeight="1" x14ac:dyDescent="0.2">
      <c r="A4" s="47" t="s">
        <v>3</v>
      </c>
      <c r="B4" s="102" t="str">
        <f>Travel!B4</f>
        <v>26 September 2016 to 30 June 2017</v>
      </c>
      <c r="C4" s="102"/>
      <c r="D4" s="102"/>
      <c r="E4" s="102"/>
      <c r="F4" s="49"/>
      <c r="G4" s="49"/>
    </row>
    <row r="5" spans="1:14" ht="36" customHeight="1" x14ac:dyDescent="0.2">
      <c r="A5" s="121" t="s">
        <v>33</v>
      </c>
      <c r="B5" s="122"/>
      <c r="C5" s="122"/>
      <c r="D5" s="122"/>
      <c r="E5" s="123"/>
    </row>
    <row r="6" spans="1:14" ht="20.100000000000001" customHeight="1" x14ac:dyDescent="0.2">
      <c r="A6" s="119" t="s">
        <v>37</v>
      </c>
      <c r="B6" s="119"/>
      <c r="C6" s="119"/>
      <c r="D6" s="119"/>
      <c r="E6" s="120"/>
      <c r="F6" s="50"/>
      <c r="G6" s="50"/>
    </row>
    <row r="7" spans="1:14" ht="20.25" customHeight="1" x14ac:dyDescent="0.25">
      <c r="A7" s="30" t="s">
        <v>20</v>
      </c>
      <c r="B7" s="5"/>
      <c r="C7" s="5"/>
      <c r="D7" s="5"/>
      <c r="E7" s="22"/>
    </row>
    <row r="8" spans="1:14" ht="25.5" x14ac:dyDescent="0.2">
      <c r="A8" s="23" t="s">
        <v>0</v>
      </c>
      <c r="B8" s="2" t="s">
        <v>31</v>
      </c>
      <c r="C8" s="2" t="s">
        <v>27</v>
      </c>
      <c r="D8" s="2" t="s">
        <v>34</v>
      </c>
      <c r="E8" s="10" t="s">
        <v>43</v>
      </c>
    </row>
    <row r="9" spans="1:14" x14ac:dyDescent="0.2">
      <c r="A9" s="33"/>
      <c r="E9" s="34"/>
    </row>
    <row r="10" spans="1:14" x14ac:dyDescent="0.2">
      <c r="A10" s="107" t="s">
        <v>205</v>
      </c>
      <c r="B10" s="108"/>
      <c r="C10" s="108"/>
      <c r="D10" s="45"/>
      <c r="E10" s="46"/>
    </row>
    <row r="11" spans="1:14" x14ac:dyDescent="0.2">
      <c r="A11" s="33"/>
      <c r="E11" s="34"/>
      <c r="N11" s="51"/>
    </row>
    <row r="12" spans="1:14" x14ac:dyDescent="0.2">
      <c r="A12" s="33"/>
      <c r="E12" s="34"/>
    </row>
    <row r="13" spans="1:14" hidden="1" x14ac:dyDescent="0.2">
      <c r="A13" s="33"/>
      <c r="E13" s="34"/>
    </row>
    <row r="14" spans="1:14" ht="27.95" customHeight="1" x14ac:dyDescent="0.2">
      <c r="A14" s="31" t="s">
        <v>23</v>
      </c>
      <c r="B14" s="68" t="s">
        <v>19</v>
      </c>
      <c r="C14" s="24"/>
      <c r="D14" s="69">
        <f>SUM(D9:D13)</f>
        <v>0</v>
      </c>
      <c r="E14" s="26"/>
    </row>
    <row r="15" spans="1:14" x14ac:dyDescent="0.2">
      <c r="A15" s="27"/>
      <c r="B15" s="52"/>
      <c r="C15" s="28"/>
      <c r="D15" s="2"/>
      <c r="E15" s="29"/>
    </row>
  </sheetData>
  <mergeCells count="7">
    <mergeCell ref="A10:C10"/>
    <mergeCell ref="A1:E1"/>
    <mergeCell ref="A6:E6"/>
    <mergeCell ref="B2:E2"/>
    <mergeCell ref="B3:E3"/>
    <mergeCell ref="B4:E4"/>
    <mergeCell ref="A5:E5"/>
  </mergeCells>
  <printOptions gridLines="1"/>
  <pageMargins left="0.70866141732283472" right="0.70866141732283472" top="0.74803149606299213" bottom="0.74803149606299213" header="0.31496062992125984" footer="0.31496062992125984"/>
  <pageSetup paperSize="9" scale="97"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Normal="100" workbookViewId="0">
      <selection activeCell="B21" sqref="B21"/>
    </sheetView>
  </sheetViews>
  <sheetFormatPr defaultColWidth="9.140625" defaultRowHeight="12.75" x14ac:dyDescent="0.2"/>
  <cols>
    <col min="1" max="2" width="23.5703125" style="12" customWidth="1"/>
    <col min="3" max="5" width="27.5703125" style="12" customWidth="1"/>
    <col min="6" max="7" width="9.140625" style="13"/>
    <col min="8" max="8" width="9.5703125" style="13" bestFit="1" customWidth="1"/>
    <col min="9" max="16384" width="9.140625" style="13"/>
  </cols>
  <sheetData>
    <row r="1" spans="1:8" ht="36" customHeight="1" x14ac:dyDescent="0.2">
      <c r="A1" s="111" t="s">
        <v>24</v>
      </c>
      <c r="B1" s="111"/>
      <c r="C1" s="111"/>
      <c r="D1" s="111"/>
      <c r="E1" s="111"/>
    </row>
    <row r="2" spans="1:8" ht="36" customHeight="1" x14ac:dyDescent="0.2">
      <c r="A2" s="47" t="s">
        <v>8</v>
      </c>
      <c r="B2" s="101" t="str">
        <f>Travel!B2</f>
        <v>Southern District Health Board</v>
      </c>
      <c r="C2" s="101"/>
      <c r="D2" s="101"/>
      <c r="E2" s="101"/>
    </row>
    <row r="3" spans="1:8" ht="36" customHeight="1" x14ac:dyDescent="0.2">
      <c r="A3" s="47" t="s">
        <v>9</v>
      </c>
      <c r="B3" s="102" t="str">
        <f>Travel!B3</f>
        <v>Chris Fleming</v>
      </c>
      <c r="C3" s="102"/>
      <c r="D3" s="102"/>
      <c r="E3" s="102"/>
    </row>
    <row r="4" spans="1:8" ht="36" customHeight="1" x14ac:dyDescent="0.2">
      <c r="A4" s="47" t="s">
        <v>3</v>
      </c>
      <c r="B4" s="102" t="str">
        <f>Travel!B4</f>
        <v>26 September 2016 to 30 June 2017</v>
      </c>
      <c r="C4" s="102"/>
      <c r="D4" s="102"/>
      <c r="E4" s="102"/>
    </row>
    <row r="5" spans="1:8" ht="36" customHeight="1" x14ac:dyDescent="0.2">
      <c r="A5" s="103" t="s">
        <v>36</v>
      </c>
      <c r="B5" s="129"/>
      <c r="C5" s="117"/>
      <c r="D5" s="117"/>
      <c r="E5" s="118"/>
    </row>
    <row r="6" spans="1:8" ht="36" customHeight="1" x14ac:dyDescent="0.2">
      <c r="A6" s="126" t="s">
        <v>35</v>
      </c>
      <c r="B6" s="127"/>
      <c r="C6" s="127"/>
      <c r="D6" s="127"/>
      <c r="E6" s="128"/>
    </row>
    <row r="7" spans="1:8" ht="36" customHeight="1" x14ac:dyDescent="0.25">
      <c r="A7" s="124" t="s">
        <v>6</v>
      </c>
      <c r="B7" s="125"/>
      <c r="C7" s="5"/>
      <c r="D7" s="5"/>
      <c r="E7" s="22"/>
      <c r="H7" s="82"/>
    </row>
    <row r="8" spans="1:8" ht="25.5" x14ac:dyDescent="0.2">
      <c r="A8" s="23" t="s">
        <v>0</v>
      </c>
      <c r="B8" s="2" t="s">
        <v>47</v>
      </c>
      <c r="C8" s="2" t="s">
        <v>28</v>
      </c>
      <c r="D8" s="2" t="s">
        <v>26</v>
      </c>
      <c r="E8" s="10" t="s">
        <v>2</v>
      </c>
    </row>
    <row r="9" spans="1:8" x14ac:dyDescent="0.2">
      <c r="A9" s="78"/>
      <c r="B9" s="15"/>
      <c r="C9" s="15"/>
      <c r="D9" s="15"/>
      <c r="E9" s="21"/>
      <c r="H9" s="82"/>
    </row>
    <row r="10" spans="1:8" x14ac:dyDescent="0.2">
      <c r="A10" s="90" t="s">
        <v>111</v>
      </c>
      <c r="B10" s="84">
        <v>1158.5899999999999</v>
      </c>
      <c r="C10" s="74" t="s">
        <v>83</v>
      </c>
      <c r="D10" s="77" t="s">
        <v>82</v>
      </c>
      <c r="E10" s="75" t="s">
        <v>52</v>
      </c>
    </row>
    <row r="11" spans="1:8" ht="25.5" x14ac:dyDescent="0.2">
      <c r="A11" s="83">
        <v>42864</v>
      </c>
      <c r="B11" s="84">
        <v>796.52</v>
      </c>
      <c r="C11" s="74" t="s">
        <v>113</v>
      </c>
      <c r="D11" s="77" t="s">
        <v>112</v>
      </c>
      <c r="E11" s="75" t="s">
        <v>52</v>
      </c>
    </row>
    <row r="12" spans="1:8" x14ac:dyDescent="0.2">
      <c r="A12" s="20"/>
      <c r="B12" s="15"/>
      <c r="C12" s="15"/>
      <c r="D12" s="15"/>
      <c r="E12" s="21"/>
    </row>
    <row r="13" spans="1:8" x14ac:dyDescent="0.2">
      <c r="A13" s="20"/>
      <c r="B13" s="15"/>
      <c r="C13" s="15"/>
      <c r="D13" s="15"/>
      <c r="E13" s="21"/>
    </row>
    <row r="14" spans="1:8" x14ac:dyDescent="0.2">
      <c r="A14" s="20"/>
      <c r="B14" s="15"/>
      <c r="C14" s="15"/>
      <c r="D14" s="15"/>
      <c r="E14" s="21"/>
    </row>
    <row r="15" spans="1:8" ht="14.1" customHeight="1" x14ac:dyDescent="0.2">
      <c r="A15" s="37" t="s">
        <v>14</v>
      </c>
      <c r="B15" s="64">
        <f>SUM(B9:B14)</f>
        <v>1955.11</v>
      </c>
      <c r="C15" s="17"/>
      <c r="D15" s="18"/>
      <c r="E15" s="36"/>
    </row>
    <row r="16" spans="1:8" ht="14.1" customHeight="1" x14ac:dyDescent="0.2">
      <c r="A16" s="66"/>
      <c r="B16" s="64"/>
      <c r="C16" s="17"/>
      <c r="D16" s="18"/>
      <c r="E16" s="73"/>
    </row>
    <row r="17" spans="1:6" ht="14.1" customHeight="1" x14ac:dyDescent="0.2">
      <c r="A17" s="70"/>
      <c r="B17" s="55"/>
      <c r="C17" s="71"/>
      <c r="D17" s="71"/>
      <c r="E17" s="72"/>
    </row>
    <row r="18" spans="1:6" x14ac:dyDescent="0.2">
      <c r="A18" s="20"/>
      <c r="B18" s="15"/>
      <c r="C18" s="15"/>
      <c r="D18" s="15"/>
      <c r="E18" s="53"/>
      <c r="F18" s="16"/>
    </row>
    <row r="19" spans="1:6" x14ac:dyDescent="0.2">
      <c r="A19" s="20"/>
      <c r="B19" s="15"/>
      <c r="C19" s="15"/>
      <c r="D19" s="15"/>
      <c r="E19" s="53"/>
      <c r="F19" s="16"/>
    </row>
    <row r="20" spans="1:6" x14ac:dyDescent="0.2">
      <c r="A20" s="20"/>
      <c r="B20" s="15"/>
      <c r="C20" s="15"/>
      <c r="D20" s="15"/>
      <c r="E20" s="53"/>
      <c r="F20" s="16"/>
    </row>
    <row r="21" spans="1:6" x14ac:dyDescent="0.2">
      <c r="A21" s="53"/>
      <c r="B21" s="53"/>
      <c r="C21" s="53"/>
      <c r="D21" s="53"/>
      <c r="E21" s="53"/>
    </row>
    <row r="22" spans="1:6" x14ac:dyDescent="0.2">
      <c r="A22" s="53"/>
      <c r="B22" s="53"/>
      <c r="C22" s="53"/>
      <c r="D22" s="53"/>
      <c r="E22" s="53"/>
    </row>
  </sheetData>
  <mergeCells count="7">
    <mergeCell ref="A1:E1"/>
    <mergeCell ref="A7:B7"/>
    <mergeCell ref="B2:E2"/>
    <mergeCell ref="B3:E3"/>
    <mergeCell ref="B4:E4"/>
    <mergeCell ref="A6:E6"/>
    <mergeCell ref="A5:E5"/>
  </mergeCells>
  <printOptions gridLines="1"/>
  <pageMargins left="0.70866141732283472" right="0.70866141732283472" top="0.74803149606299213" bottom="0.74803149606299213" header="0.31496062992125984" footer="0.31496062992125984"/>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Travel</vt:lpstr>
      <vt:lpstr>Hospitality</vt:lpstr>
      <vt:lpstr>Gifts and Benefits</vt:lpstr>
      <vt:lpstr>All other  expenses</vt:lpstr>
      <vt:lpstr>'All other  expenses'!Print_Area</vt:lpstr>
      <vt:lpstr>'Gifts and Benefits'!Print_Area</vt:lpstr>
      <vt:lpstr>Hospitality!Print_Area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Janie Ellis</cp:lastModifiedBy>
  <cp:lastPrinted>2017-06-12T01:23:02Z</cp:lastPrinted>
  <dcterms:created xsi:type="dcterms:W3CDTF">2010-10-17T20:59:02Z</dcterms:created>
  <dcterms:modified xsi:type="dcterms:W3CDTF">2018-06-29T01:52:43Z</dcterms:modified>
</cp:coreProperties>
</file>